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njamin Dorr\Desktop\"/>
    </mc:Choice>
  </mc:AlternateContent>
  <bookViews>
    <workbookView xWindow="0" yWindow="0" windowWidth="28800" windowHeight="11865"/>
  </bookViews>
  <sheets>
    <sheet name="Data Set" sheetId="8" r:id="rId1"/>
    <sheet name="DCF" sheetId="9" r:id="rId2"/>
    <sheet name="Formatted Chart 1" sheetId="11" r:id="rId3"/>
    <sheet name="Formatted Chart 2" sheetId="12" r:id="rId4"/>
    <sheet name="Formatted Chart 3" sheetId="14" r:id="rId5"/>
    <sheet name="Formatted Chart 4" sheetId="16" r:id="rId6"/>
    <sheet name="Formatted Chart 5" sheetId="17" r:id="rId7"/>
    <sheet name="Formatted Chart 6" sheetId="18" r:id="rId8"/>
  </sheets>
  <definedNames>
    <definedName name="Capex" localSheetId="4">'Formatted Chart 3'!$A$4</definedName>
    <definedName name="Capex" localSheetId="5">'Formatted Chart 4'!$A$4</definedName>
    <definedName name="Capex" localSheetId="6">'Formatted Chart 5'!$A$4</definedName>
    <definedName name="Capex" localSheetId="7">'Formatted Chart 6'!$A$4</definedName>
    <definedName name="Capex">DCF!$A$4</definedName>
    <definedName name="EBITDA" localSheetId="4">'Formatted Chart 3'!$A$3</definedName>
    <definedName name="EBITDA" localSheetId="5">'Formatted Chart 4'!$A$3</definedName>
    <definedName name="EBITDA" localSheetId="6">'Formatted Chart 5'!$A$3</definedName>
    <definedName name="EBITDA" localSheetId="7">'Formatted Chart 6'!$A$3</definedName>
    <definedName name="EBITDA">DCF!$A$3</definedName>
    <definedName name="EBITDACAGR" localSheetId="4">'Formatted Chart 3'!$A$54</definedName>
    <definedName name="EBITDACAGR" localSheetId="5">'Formatted Chart 4'!$A$54</definedName>
    <definedName name="EBITDACAGR" localSheetId="6">'Formatted Chart 5'!$A$54</definedName>
    <definedName name="EBITDACAGR" localSheetId="7">'Formatted Chart 6'!$A$54</definedName>
    <definedName name="EBITDACAGR">DCF!$A$52</definedName>
    <definedName name="EBITDAGrowthCAGR" localSheetId="4">'Formatted Chart 3'!$C$10:$I$10</definedName>
    <definedName name="EBITDAGrowthCAGR" localSheetId="5">'Formatted Chart 4'!$C$10:$I$10</definedName>
    <definedName name="EBITDAGrowthCAGR" localSheetId="6">'Formatted Chart 5'!$C$10:$I$10</definedName>
    <definedName name="EBITDAGrowthCAGR" localSheetId="7">'Formatted Chart 6'!$C$10:$I$10</definedName>
    <definedName name="EBITDAGrowthCAGR">DCF!$C$10:$I$10</definedName>
    <definedName name="EBITDAMultiple" localSheetId="4">'Formatted Chart 3'!$A$55</definedName>
    <definedName name="EBITDAMultiple" localSheetId="5">'Formatted Chart 4'!$A$55</definedName>
    <definedName name="EBITDAMultiple" localSheetId="6">'Formatted Chart 5'!$A$55</definedName>
    <definedName name="EBITDAMultiple" localSheetId="7">'Formatted Chart 6'!$A$55</definedName>
    <definedName name="EBITDAMultiple">DCF!$A$53</definedName>
    <definedName name="NetCash" localSheetId="4">'Formatted Chart 3'!$A$52</definedName>
    <definedName name="NetCash" localSheetId="5">'Formatted Chart 4'!$A$52</definedName>
    <definedName name="NetCash" localSheetId="6">'Formatted Chart 5'!$A$52</definedName>
    <definedName name="NetCash" localSheetId="7">'Formatted Chart 6'!$A$52</definedName>
    <definedName name="NetCash">DCF!$A$50</definedName>
    <definedName name="NetDebt" localSheetId="4">'Formatted Chart 3'!$A$52</definedName>
    <definedName name="NetDebt" localSheetId="5">'Formatted Chart 4'!$A$52</definedName>
    <definedName name="NetDebt" localSheetId="6">'Formatted Chart 5'!$A$52</definedName>
    <definedName name="NetDebt" localSheetId="7">'Formatted Chart 6'!$A$52</definedName>
    <definedName name="NetDebt">DCF!$A$50</definedName>
    <definedName name="NWC" localSheetId="4">'Formatted Chart 3'!$A$5</definedName>
    <definedName name="NWC" localSheetId="5">'Formatted Chart 4'!$A$5</definedName>
    <definedName name="NWC" localSheetId="6">'Formatted Chart 5'!$A$5</definedName>
    <definedName name="NWC" localSheetId="7">'Formatted Chart 6'!$A$5</definedName>
    <definedName name="NWC">DCF!$A$5</definedName>
    <definedName name="SharesOut" localSheetId="4">'Formatted Chart 3'!$A$53</definedName>
    <definedName name="SharesOut" localSheetId="5">'Formatted Chart 4'!$A$53</definedName>
    <definedName name="SharesOut" localSheetId="6">'Formatted Chart 5'!$A$53</definedName>
    <definedName name="SharesOut" localSheetId="7">'Formatted Chart 6'!$A$53</definedName>
    <definedName name="SharesOut">DCF!$A$51</definedName>
    <definedName name="TaxRate" localSheetId="4">'Formatted Chart 3'!$D$3</definedName>
    <definedName name="TaxRate" localSheetId="5">'Formatted Chart 4'!$D$3</definedName>
    <definedName name="TaxRate" localSheetId="6">'Formatted Chart 5'!$D$3</definedName>
    <definedName name="TaxRate" localSheetId="7">'Formatted Chart 6'!$D$3</definedName>
    <definedName name="TaxRate">DCF!$D$3</definedName>
    <definedName name="TerminalMultiple" localSheetId="4">'Formatted Chart 3'!$B$11:$B$17</definedName>
    <definedName name="TerminalMultiple" localSheetId="5">'Formatted Chart 4'!$B$11:$B$17</definedName>
    <definedName name="TerminalMultiple" localSheetId="6">'Formatted Chart 5'!$B$11:$B$17</definedName>
    <definedName name="TerminalMultiple" localSheetId="7">'Formatted Chart 6'!$B$11:$B$17</definedName>
    <definedName name="TerminalMultiple">DCF!$B$11:$B$17</definedName>
    <definedName name="WACC" localSheetId="4">'Formatted Chart 3'!$D$4</definedName>
    <definedName name="WACC" localSheetId="5">'Formatted Chart 4'!$D$4</definedName>
    <definedName name="WACC" localSheetId="6">'Formatted Chart 5'!$D$4</definedName>
    <definedName name="WACC" localSheetId="7">'Formatted Chart 6'!$D$4</definedName>
    <definedName name="WACC">DCF!$D$4</definedName>
  </definedNames>
  <calcPr calcId="152511" calcMode="manual" iterate="1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163" i="18" l="1"/>
  <c r="AP163" i="18"/>
  <c r="AO163" i="18"/>
  <c r="AN163" i="18"/>
  <c r="AM163" i="18"/>
  <c r="AL163" i="18"/>
  <c r="AK163" i="18"/>
  <c r="L163" i="18"/>
  <c r="K163" i="18"/>
  <c r="J163" i="18"/>
  <c r="I163" i="18"/>
  <c r="H163" i="18"/>
  <c r="G163" i="18"/>
  <c r="F163" i="18"/>
  <c r="E163" i="18"/>
  <c r="D163" i="18"/>
  <c r="C163" i="18"/>
  <c r="B163" i="18"/>
  <c r="AQ162" i="18"/>
  <c r="AP162" i="18"/>
  <c r="AO162" i="18"/>
  <c r="AN162" i="18"/>
  <c r="AM162" i="18"/>
  <c r="AL162" i="18"/>
  <c r="AK162" i="18"/>
  <c r="L162" i="18"/>
  <c r="K162" i="18"/>
  <c r="J162" i="18"/>
  <c r="I162" i="18"/>
  <c r="H162" i="18"/>
  <c r="G162" i="18"/>
  <c r="F162" i="18"/>
  <c r="E162" i="18"/>
  <c r="D162" i="18"/>
  <c r="C162" i="18"/>
  <c r="AQ161" i="18"/>
  <c r="AP161" i="18"/>
  <c r="AO161" i="18"/>
  <c r="AN161" i="18"/>
  <c r="AM161" i="18"/>
  <c r="AL161" i="18"/>
  <c r="AK161" i="18"/>
  <c r="L161" i="18"/>
  <c r="K161" i="18"/>
  <c r="J161" i="18"/>
  <c r="I161" i="18"/>
  <c r="H161" i="18"/>
  <c r="G161" i="18"/>
  <c r="F161" i="18"/>
  <c r="E161" i="18"/>
  <c r="D161" i="18"/>
  <c r="C161" i="18"/>
  <c r="B161" i="18"/>
  <c r="AQ160" i="18"/>
  <c r="AP160" i="18"/>
  <c r="AO160" i="18"/>
  <c r="AN160" i="18"/>
  <c r="AM160" i="18"/>
  <c r="AL160" i="18"/>
  <c r="AK160" i="18"/>
  <c r="L160" i="18"/>
  <c r="K160" i="18"/>
  <c r="J160" i="18"/>
  <c r="I160" i="18"/>
  <c r="H160" i="18"/>
  <c r="G160" i="18"/>
  <c r="F160" i="18"/>
  <c r="E160" i="18"/>
  <c r="D160" i="18"/>
  <c r="C160" i="18"/>
  <c r="AQ159" i="18"/>
  <c r="AP159" i="18"/>
  <c r="AO159" i="18"/>
  <c r="AN159" i="18"/>
  <c r="AM159" i="18"/>
  <c r="AL159" i="18"/>
  <c r="AK159" i="18"/>
  <c r="L159" i="18"/>
  <c r="K159" i="18"/>
  <c r="J159" i="18"/>
  <c r="I159" i="18"/>
  <c r="H159" i="18"/>
  <c r="G159" i="18"/>
  <c r="F159" i="18"/>
  <c r="E159" i="18"/>
  <c r="D159" i="18"/>
  <c r="C159" i="18"/>
  <c r="B159" i="18"/>
  <c r="AQ158" i="18"/>
  <c r="AP158" i="18"/>
  <c r="AO158" i="18"/>
  <c r="AN158" i="18"/>
  <c r="AM158" i="18"/>
  <c r="AL158" i="18"/>
  <c r="AK158" i="18"/>
  <c r="L158" i="18"/>
  <c r="K158" i="18"/>
  <c r="J158" i="18"/>
  <c r="I158" i="18"/>
  <c r="H158" i="18"/>
  <c r="G158" i="18"/>
  <c r="F158" i="18"/>
  <c r="E158" i="18"/>
  <c r="D158" i="18"/>
  <c r="C158" i="18"/>
  <c r="AQ157" i="18"/>
  <c r="AP157" i="18"/>
  <c r="AO157" i="18"/>
  <c r="AN157" i="18"/>
  <c r="AM157" i="18"/>
  <c r="AL157" i="18"/>
  <c r="AK157" i="18"/>
  <c r="L157" i="18"/>
  <c r="K157" i="18"/>
  <c r="J157" i="18"/>
  <c r="I157" i="18"/>
  <c r="H157" i="18"/>
  <c r="G157" i="18"/>
  <c r="F157" i="18"/>
  <c r="E157" i="18"/>
  <c r="D157" i="18"/>
  <c r="C157" i="18"/>
  <c r="B157" i="18"/>
  <c r="L156" i="18"/>
  <c r="K156" i="18"/>
  <c r="J156" i="18"/>
  <c r="I156" i="18"/>
  <c r="H156" i="18"/>
  <c r="G156" i="18"/>
  <c r="F156" i="18"/>
  <c r="E156" i="18"/>
  <c r="D156" i="18"/>
  <c r="C156" i="18"/>
  <c r="L155" i="18"/>
  <c r="K155" i="18"/>
  <c r="J155" i="18"/>
  <c r="I155" i="18"/>
  <c r="H155" i="18"/>
  <c r="G155" i="18"/>
  <c r="F155" i="18"/>
  <c r="E155" i="18"/>
  <c r="D155" i="18"/>
  <c r="C155" i="18"/>
  <c r="B155" i="18"/>
  <c r="L154" i="18"/>
  <c r="K154" i="18"/>
  <c r="J154" i="18"/>
  <c r="I154" i="18"/>
  <c r="H154" i="18"/>
  <c r="G154" i="18"/>
  <c r="F154" i="18"/>
  <c r="E154" i="18"/>
  <c r="D154" i="18"/>
  <c r="C154" i="18"/>
  <c r="M153" i="18"/>
  <c r="L153" i="18"/>
  <c r="M152" i="18"/>
  <c r="L152" i="18"/>
  <c r="M151" i="18"/>
  <c r="L151" i="18"/>
  <c r="L150" i="18"/>
  <c r="GE149" i="18"/>
  <c r="GD149" i="18"/>
  <c r="GC149" i="18"/>
  <c r="GB149" i="18"/>
  <c r="GA149" i="18"/>
  <c r="FZ149" i="18"/>
  <c r="FY149" i="18"/>
  <c r="FX149" i="18"/>
  <c r="FW149" i="18"/>
  <c r="FV149" i="18"/>
  <c r="FU149" i="18"/>
  <c r="FT149" i="18"/>
  <c r="FS149" i="18"/>
  <c r="FR149" i="18"/>
  <c r="FQ149" i="18"/>
  <c r="FP149" i="18"/>
  <c r="FO149" i="18"/>
  <c r="FN149" i="18"/>
  <c r="FM149" i="18"/>
  <c r="FL149" i="18"/>
  <c r="FK149" i="18"/>
  <c r="FJ149" i="18"/>
  <c r="FI149" i="18"/>
  <c r="FH149" i="18"/>
  <c r="FG149" i="18"/>
  <c r="FF149" i="18"/>
  <c r="FE149" i="18"/>
  <c r="FD149" i="18"/>
  <c r="FC149" i="18"/>
  <c r="FB149" i="18"/>
  <c r="FA149" i="18"/>
  <c r="EZ149" i="18"/>
  <c r="EY149" i="18"/>
  <c r="EX149" i="18"/>
  <c r="EW149" i="18"/>
  <c r="EV149" i="18"/>
  <c r="EU149" i="18"/>
  <c r="ET149" i="18"/>
  <c r="ES149" i="18"/>
  <c r="ER149" i="18"/>
  <c r="EQ149" i="18"/>
  <c r="EP149" i="18"/>
  <c r="EO149" i="18"/>
  <c r="EN149" i="18"/>
  <c r="EM149" i="18"/>
  <c r="EL149" i="18"/>
  <c r="EK149" i="18"/>
  <c r="EJ149" i="18"/>
  <c r="EI149" i="18"/>
  <c r="EH149" i="18"/>
  <c r="EG149" i="18"/>
  <c r="EF149" i="18"/>
  <c r="EE149" i="18"/>
  <c r="ED149" i="18"/>
  <c r="EC149" i="18"/>
  <c r="EB149" i="18"/>
  <c r="EA149" i="18"/>
  <c r="DZ149" i="18"/>
  <c r="DY149" i="18"/>
  <c r="DX149" i="18"/>
  <c r="DW149" i="18"/>
  <c r="DV149" i="18"/>
  <c r="DU149" i="18"/>
  <c r="DT149" i="18"/>
  <c r="DS149" i="18"/>
  <c r="DR149" i="18"/>
  <c r="DQ149" i="18"/>
  <c r="DP149" i="18"/>
  <c r="DO149" i="18"/>
  <c r="DN149" i="18"/>
  <c r="DM149" i="18"/>
  <c r="DL149" i="18"/>
  <c r="DK149" i="18"/>
  <c r="DJ149" i="18"/>
  <c r="DI149" i="18"/>
  <c r="DH149" i="18"/>
  <c r="DG149" i="18"/>
  <c r="DF149" i="18"/>
  <c r="DE149" i="18"/>
  <c r="DD149" i="18"/>
  <c r="DC149" i="18"/>
  <c r="DB149" i="18"/>
  <c r="DA149" i="18"/>
  <c r="CZ149" i="18"/>
  <c r="CY149" i="18"/>
  <c r="CX149" i="18"/>
  <c r="CW149" i="18"/>
  <c r="CV149" i="18"/>
  <c r="CU149" i="18"/>
  <c r="CT149" i="18"/>
  <c r="CS149" i="18"/>
  <c r="CR149" i="18"/>
  <c r="CQ149" i="18"/>
  <c r="CP149" i="18"/>
  <c r="CO149" i="18"/>
  <c r="CN149" i="18"/>
  <c r="CM149" i="18"/>
  <c r="CL149" i="18"/>
  <c r="CK149" i="18"/>
  <c r="CJ149" i="18"/>
  <c r="CI149" i="18"/>
  <c r="CH149" i="18"/>
  <c r="CG149" i="18"/>
  <c r="CF149" i="18"/>
  <c r="CE149" i="18"/>
  <c r="CD149" i="18"/>
  <c r="CC149" i="18"/>
  <c r="CB149" i="18"/>
  <c r="CA149" i="18"/>
  <c r="BZ149" i="18"/>
  <c r="BY149" i="18"/>
  <c r="BX149" i="18"/>
  <c r="BW149" i="18"/>
  <c r="BV149" i="18"/>
  <c r="BU149" i="18"/>
  <c r="BT149" i="18"/>
  <c r="BS149" i="18"/>
  <c r="BR149" i="18"/>
  <c r="BQ149" i="18"/>
  <c r="BP149" i="18"/>
  <c r="BO149" i="18"/>
  <c r="BN149" i="18"/>
  <c r="BM149" i="18"/>
  <c r="BL149" i="18"/>
  <c r="BK149" i="18"/>
  <c r="BJ149" i="18"/>
  <c r="BI149" i="18"/>
  <c r="BH149" i="18"/>
  <c r="BG149" i="18"/>
  <c r="BF149" i="18"/>
  <c r="BE149" i="18"/>
  <c r="BD149" i="18"/>
  <c r="BC149" i="18"/>
  <c r="BB149" i="18"/>
  <c r="BA149" i="18"/>
  <c r="AZ149" i="18"/>
  <c r="AY149" i="18"/>
  <c r="AX149" i="18"/>
  <c r="AW149" i="18"/>
  <c r="AV149" i="18"/>
  <c r="AU149" i="18"/>
  <c r="AT149" i="18"/>
  <c r="AS149" i="18"/>
  <c r="AR149" i="18"/>
  <c r="AQ149" i="18"/>
  <c r="AP149" i="18"/>
  <c r="AO149" i="18"/>
  <c r="AN149" i="18"/>
  <c r="AM149" i="18"/>
  <c r="AL149" i="18"/>
  <c r="AK149" i="18"/>
  <c r="AJ149" i="18"/>
  <c r="AI149" i="18"/>
  <c r="AH149" i="18"/>
  <c r="AG149" i="18"/>
  <c r="AF149" i="18"/>
  <c r="AE149" i="18"/>
  <c r="AD149" i="18"/>
  <c r="AC149" i="18"/>
  <c r="AB149" i="18"/>
  <c r="AA149" i="18"/>
  <c r="Z149" i="18"/>
  <c r="Y149" i="18"/>
  <c r="X149" i="18"/>
  <c r="W149" i="18"/>
  <c r="V149" i="18"/>
  <c r="U149" i="18"/>
  <c r="T149" i="18"/>
  <c r="S149" i="18"/>
  <c r="R149" i="18"/>
  <c r="Q149" i="18"/>
  <c r="P149" i="18"/>
  <c r="O149" i="18"/>
  <c r="N149" i="18"/>
  <c r="M149" i="18"/>
  <c r="L149" i="18"/>
  <c r="K149" i="18"/>
  <c r="J149" i="18"/>
  <c r="I149" i="18"/>
  <c r="H149" i="18"/>
  <c r="G149" i="18"/>
  <c r="F149" i="18"/>
  <c r="E149" i="18"/>
  <c r="D149" i="18"/>
  <c r="C149" i="18"/>
  <c r="B149" i="18"/>
  <c r="A149" i="18"/>
  <c r="GE148" i="18"/>
  <c r="GD148" i="18"/>
  <c r="GC148" i="18"/>
  <c r="GB148" i="18"/>
  <c r="GA148" i="18"/>
  <c r="FZ148" i="18"/>
  <c r="FY148" i="18"/>
  <c r="FX148" i="18"/>
  <c r="FW148" i="18"/>
  <c r="FV148" i="18"/>
  <c r="FU148" i="18"/>
  <c r="FT148" i="18"/>
  <c r="FS148" i="18"/>
  <c r="FR148" i="18"/>
  <c r="FQ148" i="18"/>
  <c r="FP148" i="18"/>
  <c r="FO148" i="18"/>
  <c r="FN148" i="18"/>
  <c r="FM148" i="18"/>
  <c r="FL148" i="18"/>
  <c r="FK148" i="18"/>
  <c r="FJ148" i="18"/>
  <c r="FI148" i="18"/>
  <c r="FH148" i="18"/>
  <c r="FG148" i="18"/>
  <c r="FF148" i="18"/>
  <c r="FE148" i="18"/>
  <c r="FD148" i="18"/>
  <c r="FC148" i="18"/>
  <c r="FB148" i="18"/>
  <c r="FA148" i="18"/>
  <c r="EZ148" i="18"/>
  <c r="EY148" i="18"/>
  <c r="EX148" i="18"/>
  <c r="EW148" i="18"/>
  <c r="EV148" i="18"/>
  <c r="EU148" i="18"/>
  <c r="ET148" i="18"/>
  <c r="ES148" i="18"/>
  <c r="ER148" i="18"/>
  <c r="EQ148" i="18"/>
  <c r="EP148" i="18"/>
  <c r="EO148" i="18"/>
  <c r="EN148" i="18"/>
  <c r="EM148" i="18"/>
  <c r="EL148" i="18"/>
  <c r="EK148" i="18"/>
  <c r="EJ148" i="18"/>
  <c r="EI148" i="18"/>
  <c r="EH148" i="18"/>
  <c r="EG148" i="18"/>
  <c r="EF148" i="18"/>
  <c r="EE148" i="18"/>
  <c r="ED148" i="18"/>
  <c r="EC148" i="18"/>
  <c r="EB148" i="18"/>
  <c r="EA148" i="18"/>
  <c r="DZ148" i="18"/>
  <c r="DY148" i="18"/>
  <c r="DX148" i="18"/>
  <c r="DW148" i="18"/>
  <c r="DV148" i="18"/>
  <c r="DU148" i="18"/>
  <c r="DT148" i="18"/>
  <c r="DS148" i="18"/>
  <c r="DR148" i="18"/>
  <c r="DQ148" i="18"/>
  <c r="DP148" i="18"/>
  <c r="DO148" i="18"/>
  <c r="DN148" i="18"/>
  <c r="DM148" i="18"/>
  <c r="DL148" i="18"/>
  <c r="DK148" i="18"/>
  <c r="DJ148" i="18"/>
  <c r="DI148" i="18"/>
  <c r="DH148" i="18"/>
  <c r="DG148" i="18"/>
  <c r="DF148" i="18"/>
  <c r="DE148" i="18"/>
  <c r="DD148" i="18"/>
  <c r="DC148" i="18"/>
  <c r="DB148" i="18"/>
  <c r="DA148" i="18"/>
  <c r="CZ148" i="18"/>
  <c r="CY148" i="18"/>
  <c r="CX148" i="18"/>
  <c r="CW148" i="18"/>
  <c r="CV148" i="18"/>
  <c r="CU148" i="18"/>
  <c r="CT148" i="18"/>
  <c r="CS148" i="18"/>
  <c r="CR148" i="18"/>
  <c r="CQ148" i="18"/>
  <c r="CP148" i="18"/>
  <c r="CO148" i="18"/>
  <c r="CN148" i="18"/>
  <c r="CM148" i="18"/>
  <c r="CL148" i="18"/>
  <c r="CK148" i="18"/>
  <c r="CJ148" i="18"/>
  <c r="CI148" i="18"/>
  <c r="CH148" i="18"/>
  <c r="CG148" i="18"/>
  <c r="CF148" i="18"/>
  <c r="CE148" i="18"/>
  <c r="CD148" i="18"/>
  <c r="CC148" i="18"/>
  <c r="CB148" i="18"/>
  <c r="CA148" i="18"/>
  <c r="BZ148" i="18"/>
  <c r="BY148" i="18"/>
  <c r="BX148" i="18"/>
  <c r="BW148" i="18"/>
  <c r="BV148" i="18"/>
  <c r="BU148" i="18"/>
  <c r="BT148" i="18"/>
  <c r="BS148" i="18"/>
  <c r="BR148" i="18"/>
  <c r="BQ148" i="18"/>
  <c r="BP148" i="18"/>
  <c r="BO148" i="18"/>
  <c r="BN148" i="18"/>
  <c r="BM148" i="18"/>
  <c r="BL148" i="18"/>
  <c r="BK148" i="18"/>
  <c r="BJ148" i="18"/>
  <c r="BI148" i="18"/>
  <c r="BH148" i="18"/>
  <c r="BG148" i="18"/>
  <c r="BF148" i="18"/>
  <c r="BE148" i="18"/>
  <c r="BD148" i="18"/>
  <c r="BC148" i="18"/>
  <c r="BB148" i="18"/>
  <c r="BA148" i="18"/>
  <c r="AZ148" i="18"/>
  <c r="AY148" i="18"/>
  <c r="AX148" i="18"/>
  <c r="AW148" i="18"/>
  <c r="AV148" i="18"/>
  <c r="AU148" i="18"/>
  <c r="AT148" i="18"/>
  <c r="AS148" i="18"/>
  <c r="AR148" i="18"/>
  <c r="AQ148" i="18"/>
  <c r="AP148" i="18"/>
  <c r="AO148" i="18"/>
  <c r="AN148" i="18"/>
  <c r="AM148" i="18"/>
  <c r="AL148" i="18"/>
  <c r="AK148" i="18"/>
  <c r="AJ148" i="18"/>
  <c r="AI148" i="18"/>
  <c r="AH148" i="18"/>
  <c r="AG148" i="18"/>
  <c r="AF148" i="18"/>
  <c r="AE148" i="18"/>
  <c r="AD148" i="18"/>
  <c r="AC148" i="18"/>
  <c r="AB148" i="18"/>
  <c r="AA148" i="18"/>
  <c r="Z148" i="18"/>
  <c r="Y148" i="18"/>
  <c r="X148" i="18"/>
  <c r="W148" i="18"/>
  <c r="V148" i="18"/>
  <c r="U148" i="18"/>
  <c r="T148" i="18"/>
  <c r="S148" i="18"/>
  <c r="R148" i="18"/>
  <c r="Q148" i="18"/>
  <c r="P148" i="18"/>
  <c r="O148" i="18"/>
  <c r="N148" i="18"/>
  <c r="M148" i="18"/>
  <c r="L148" i="18"/>
  <c r="K148" i="18"/>
  <c r="J148" i="18"/>
  <c r="I148" i="18"/>
  <c r="H148" i="18"/>
  <c r="G148" i="18"/>
  <c r="F148" i="18"/>
  <c r="E148" i="18"/>
  <c r="D148" i="18"/>
  <c r="C148" i="18"/>
  <c r="B148" i="18"/>
  <c r="A148" i="18"/>
  <c r="GE147" i="18"/>
  <c r="GD147" i="18"/>
  <c r="GC147" i="18"/>
  <c r="GB147" i="18"/>
  <c r="GA147" i="18"/>
  <c r="FZ147" i="18"/>
  <c r="FY147" i="18"/>
  <c r="FX147" i="18"/>
  <c r="FW147" i="18"/>
  <c r="FV147" i="18"/>
  <c r="FU147" i="18"/>
  <c r="FT147" i="18"/>
  <c r="FS147" i="18"/>
  <c r="FR147" i="18"/>
  <c r="FQ147" i="18"/>
  <c r="FP147" i="18"/>
  <c r="FO147" i="18"/>
  <c r="FN147" i="18"/>
  <c r="FM147" i="18"/>
  <c r="FL147" i="18"/>
  <c r="FK147" i="18"/>
  <c r="FJ147" i="18"/>
  <c r="FI147" i="18"/>
  <c r="FH147" i="18"/>
  <c r="FG147" i="18"/>
  <c r="FF147" i="18"/>
  <c r="FE147" i="18"/>
  <c r="FD147" i="18"/>
  <c r="FC147" i="18"/>
  <c r="FB147" i="18"/>
  <c r="FA147" i="18"/>
  <c r="EZ147" i="18"/>
  <c r="EY147" i="18"/>
  <c r="EX147" i="18"/>
  <c r="EW147" i="18"/>
  <c r="EV147" i="18"/>
  <c r="EU147" i="18"/>
  <c r="ET147" i="18"/>
  <c r="ES147" i="18"/>
  <c r="ER147" i="18"/>
  <c r="EQ147" i="18"/>
  <c r="EP147" i="18"/>
  <c r="EO147" i="18"/>
  <c r="EN147" i="18"/>
  <c r="EM147" i="18"/>
  <c r="EL147" i="18"/>
  <c r="EK147" i="18"/>
  <c r="EJ147" i="18"/>
  <c r="EI147" i="18"/>
  <c r="EH147" i="18"/>
  <c r="EG147" i="18"/>
  <c r="EF147" i="18"/>
  <c r="EE147" i="18"/>
  <c r="ED147" i="18"/>
  <c r="EC147" i="18"/>
  <c r="EB147" i="18"/>
  <c r="EA147" i="18"/>
  <c r="DZ147" i="18"/>
  <c r="DY147" i="18"/>
  <c r="DX147" i="18"/>
  <c r="DW147" i="18"/>
  <c r="DV147" i="18"/>
  <c r="DU147" i="18"/>
  <c r="DT147" i="18"/>
  <c r="DS147" i="18"/>
  <c r="DR147" i="18"/>
  <c r="DQ147" i="18"/>
  <c r="DP147" i="18"/>
  <c r="DO147" i="18"/>
  <c r="DN147" i="18"/>
  <c r="DM147" i="18"/>
  <c r="DL147" i="18"/>
  <c r="DK147" i="18"/>
  <c r="DJ147" i="18"/>
  <c r="DI147" i="18"/>
  <c r="DH147" i="18"/>
  <c r="DG147" i="18"/>
  <c r="DF147" i="18"/>
  <c r="DE147" i="18"/>
  <c r="DD147" i="18"/>
  <c r="DC147" i="18"/>
  <c r="DB147" i="18"/>
  <c r="DA147" i="18"/>
  <c r="CZ147" i="18"/>
  <c r="CY147" i="18"/>
  <c r="CX147" i="18"/>
  <c r="CW147" i="18"/>
  <c r="CV147" i="18"/>
  <c r="CU147" i="18"/>
  <c r="CT147" i="18"/>
  <c r="CS147" i="18"/>
  <c r="CR147" i="18"/>
  <c r="CQ147" i="18"/>
  <c r="CP147" i="18"/>
  <c r="CO147" i="18"/>
  <c r="CN147" i="18"/>
  <c r="CM147" i="18"/>
  <c r="CL147" i="18"/>
  <c r="CK147" i="18"/>
  <c r="CJ147" i="18"/>
  <c r="CI147" i="18"/>
  <c r="CH147" i="18"/>
  <c r="CG147" i="18"/>
  <c r="CF147" i="18"/>
  <c r="CE147" i="18"/>
  <c r="CD147" i="18"/>
  <c r="CC147" i="18"/>
  <c r="CB147" i="18"/>
  <c r="CA147" i="18"/>
  <c r="BZ147" i="18"/>
  <c r="BY147" i="18"/>
  <c r="BX147" i="18"/>
  <c r="BW147" i="18"/>
  <c r="BV147" i="18"/>
  <c r="BU147" i="18"/>
  <c r="BT147" i="18"/>
  <c r="BS147" i="18"/>
  <c r="BR147" i="18"/>
  <c r="BQ147" i="18"/>
  <c r="BP147" i="18"/>
  <c r="BO147" i="18"/>
  <c r="BN147" i="18"/>
  <c r="BM147" i="18"/>
  <c r="BL147" i="18"/>
  <c r="BK147" i="18"/>
  <c r="BJ147" i="18"/>
  <c r="BI147" i="18"/>
  <c r="BH147" i="18"/>
  <c r="BG147" i="18"/>
  <c r="BF147" i="18"/>
  <c r="BE147" i="18"/>
  <c r="BD147" i="18"/>
  <c r="BC147" i="18"/>
  <c r="BB147" i="18"/>
  <c r="BA147" i="18"/>
  <c r="AZ147" i="18"/>
  <c r="AY147" i="18"/>
  <c r="AX147" i="18"/>
  <c r="AW147" i="18"/>
  <c r="AV147" i="18"/>
  <c r="AU147" i="18"/>
  <c r="AT147" i="18"/>
  <c r="AS147" i="18"/>
  <c r="AR147" i="18"/>
  <c r="AQ147" i="18"/>
  <c r="AP147" i="18"/>
  <c r="AO147" i="18"/>
  <c r="AN147" i="18"/>
  <c r="AM147" i="18"/>
  <c r="AL147" i="18"/>
  <c r="AK147" i="18"/>
  <c r="AJ147" i="18"/>
  <c r="AI147" i="18"/>
  <c r="AH147" i="18"/>
  <c r="AG147" i="18"/>
  <c r="AF147" i="18"/>
  <c r="AE147" i="18"/>
  <c r="AD147" i="18"/>
  <c r="AC147" i="18"/>
  <c r="AB147" i="18"/>
  <c r="AA147" i="18"/>
  <c r="Z147" i="18"/>
  <c r="Y147" i="18"/>
  <c r="X147" i="18"/>
  <c r="W147" i="18"/>
  <c r="V147" i="18"/>
  <c r="U147" i="18"/>
  <c r="T147" i="18"/>
  <c r="S147" i="18"/>
  <c r="R147" i="18"/>
  <c r="Q147" i="18"/>
  <c r="P147" i="18"/>
  <c r="O147" i="18"/>
  <c r="N147" i="18"/>
  <c r="M147" i="18"/>
  <c r="L147" i="18"/>
  <c r="K147" i="18"/>
  <c r="J147" i="18"/>
  <c r="I147" i="18"/>
  <c r="H147" i="18"/>
  <c r="G147" i="18"/>
  <c r="F147" i="18"/>
  <c r="E147" i="18"/>
  <c r="D147" i="18"/>
  <c r="C147" i="18"/>
  <c r="B147" i="18"/>
  <c r="A147" i="18"/>
  <c r="GE146" i="18"/>
  <c r="GD146" i="18"/>
  <c r="GC146" i="18"/>
  <c r="GB146" i="18"/>
  <c r="GA146" i="18"/>
  <c r="FZ146" i="18"/>
  <c r="FY146" i="18"/>
  <c r="FX146" i="18"/>
  <c r="FW146" i="18"/>
  <c r="FV146" i="18"/>
  <c r="FU146" i="18"/>
  <c r="FT146" i="18"/>
  <c r="FS146" i="18"/>
  <c r="FR146" i="18"/>
  <c r="FQ146" i="18"/>
  <c r="FP146" i="18"/>
  <c r="FO146" i="18"/>
  <c r="FN146" i="18"/>
  <c r="FM146" i="18"/>
  <c r="FL146" i="18"/>
  <c r="FK146" i="18"/>
  <c r="FJ146" i="18"/>
  <c r="FI146" i="18"/>
  <c r="FH146" i="18"/>
  <c r="FG146" i="18"/>
  <c r="FF146" i="18"/>
  <c r="FE146" i="18"/>
  <c r="FD146" i="18"/>
  <c r="FC146" i="18"/>
  <c r="FB146" i="18"/>
  <c r="FA146" i="18"/>
  <c r="EZ146" i="18"/>
  <c r="EY146" i="18"/>
  <c r="EX146" i="18"/>
  <c r="EW146" i="18"/>
  <c r="EV146" i="18"/>
  <c r="EU146" i="18"/>
  <c r="ET146" i="18"/>
  <c r="ES146" i="18"/>
  <c r="ER146" i="18"/>
  <c r="EQ146" i="18"/>
  <c r="EP146" i="18"/>
  <c r="EO146" i="18"/>
  <c r="EN146" i="18"/>
  <c r="EM146" i="18"/>
  <c r="EL146" i="18"/>
  <c r="EK146" i="18"/>
  <c r="EJ146" i="18"/>
  <c r="EI146" i="18"/>
  <c r="EH146" i="18"/>
  <c r="EG146" i="18"/>
  <c r="EF146" i="18"/>
  <c r="EE146" i="18"/>
  <c r="ED146" i="18"/>
  <c r="EC146" i="18"/>
  <c r="EB146" i="18"/>
  <c r="EA146" i="18"/>
  <c r="DZ146" i="18"/>
  <c r="DY146" i="18"/>
  <c r="DX146" i="18"/>
  <c r="DW146" i="18"/>
  <c r="DV146" i="18"/>
  <c r="DU146" i="18"/>
  <c r="DT146" i="18"/>
  <c r="DS146" i="18"/>
  <c r="DR146" i="18"/>
  <c r="DQ146" i="18"/>
  <c r="DP146" i="18"/>
  <c r="DO146" i="18"/>
  <c r="DN146" i="18"/>
  <c r="DM146" i="18"/>
  <c r="DL146" i="18"/>
  <c r="DK146" i="18"/>
  <c r="DJ146" i="18"/>
  <c r="DI146" i="18"/>
  <c r="DH146" i="18"/>
  <c r="DG146" i="18"/>
  <c r="DF146" i="18"/>
  <c r="DE146" i="18"/>
  <c r="DD146" i="18"/>
  <c r="DC146" i="18"/>
  <c r="DB146" i="18"/>
  <c r="DA146" i="18"/>
  <c r="CZ146" i="18"/>
  <c r="CY146" i="18"/>
  <c r="CX146" i="18"/>
  <c r="CW146" i="18"/>
  <c r="CV146" i="18"/>
  <c r="CU146" i="18"/>
  <c r="CT146" i="18"/>
  <c r="CS146" i="18"/>
  <c r="CR146" i="18"/>
  <c r="CQ146" i="18"/>
  <c r="CP146" i="18"/>
  <c r="CO146" i="18"/>
  <c r="CN146" i="18"/>
  <c r="CM146" i="18"/>
  <c r="CL146" i="18"/>
  <c r="CK146" i="18"/>
  <c r="CJ146" i="18"/>
  <c r="CI146" i="18"/>
  <c r="CH146" i="18"/>
  <c r="CG146" i="18"/>
  <c r="CF146" i="18"/>
  <c r="CE146" i="18"/>
  <c r="CD146" i="18"/>
  <c r="CC146" i="18"/>
  <c r="CB146" i="18"/>
  <c r="CA146" i="18"/>
  <c r="BZ146" i="18"/>
  <c r="BY146" i="18"/>
  <c r="BX146" i="18"/>
  <c r="BW146" i="18"/>
  <c r="BV146" i="18"/>
  <c r="BU146" i="18"/>
  <c r="BT146" i="18"/>
  <c r="BS146" i="18"/>
  <c r="BR146" i="18"/>
  <c r="BQ146" i="18"/>
  <c r="BP146" i="18"/>
  <c r="BO146" i="18"/>
  <c r="BN146" i="18"/>
  <c r="BM146" i="18"/>
  <c r="BL146" i="18"/>
  <c r="BK146" i="18"/>
  <c r="BJ146" i="18"/>
  <c r="BI146" i="18"/>
  <c r="BH146" i="18"/>
  <c r="BG146" i="18"/>
  <c r="BF146" i="18"/>
  <c r="BE146" i="18"/>
  <c r="BD146" i="18"/>
  <c r="BC146" i="18"/>
  <c r="BB146" i="18"/>
  <c r="BA146" i="18"/>
  <c r="AZ146" i="18"/>
  <c r="AY146" i="18"/>
  <c r="AX146" i="18"/>
  <c r="AW146" i="18"/>
  <c r="AV146" i="18"/>
  <c r="AU146" i="18"/>
  <c r="AT146" i="18"/>
  <c r="AS146" i="18"/>
  <c r="AR146" i="18"/>
  <c r="AQ146" i="18"/>
  <c r="AP146" i="18"/>
  <c r="AO146" i="18"/>
  <c r="AN146" i="18"/>
  <c r="AM146" i="18"/>
  <c r="AL146" i="18"/>
  <c r="AK146" i="18"/>
  <c r="AJ146" i="18"/>
  <c r="AI146" i="18"/>
  <c r="AH146" i="18"/>
  <c r="AG146" i="18"/>
  <c r="AF146" i="18"/>
  <c r="AE146" i="18"/>
  <c r="AD146" i="18"/>
  <c r="AC146" i="18"/>
  <c r="AB146" i="18"/>
  <c r="AA146" i="18"/>
  <c r="Z146" i="18"/>
  <c r="Y146" i="18"/>
  <c r="X146" i="18"/>
  <c r="W146" i="18"/>
  <c r="V146" i="18"/>
  <c r="U146" i="18"/>
  <c r="T146" i="18"/>
  <c r="S146" i="18"/>
  <c r="R146" i="18"/>
  <c r="Q146" i="18"/>
  <c r="P146" i="18"/>
  <c r="O146" i="18"/>
  <c r="N146" i="18"/>
  <c r="M146" i="18"/>
  <c r="L146" i="18"/>
  <c r="K146" i="18"/>
  <c r="J146" i="18"/>
  <c r="I146" i="18"/>
  <c r="H146" i="18"/>
  <c r="G146" i="18"/>
  <c r="F146" i="18"/>
  <c r="E146" i="18"/>
  <c r="D146" i="18"/>
  <c r="C146" i="18"/>
  <c r="B146" i="18"/>
  <c r="GE145" i="18"/>
  <c r="GD145" i="18"/>
  <c r="GC145" i="18"/>
  <c r="GB145" i="18"/>
  <c r="GA145" i="18"/>
  <c r="FZ145" i="18"/>
  <c r="FY145" i="18"/>
  <c r="FX145" i="18"/>
  <c r="FW145" i="18"/>
  <c r="FV145" i="18"/>
  <c r="FU145" i="18"/>
  <c r="FT145" i="18"/>
  <c r="FS145" i="18"/>
  <c r="FR145" i="18"/>
  <c r="FQ145" i="18"/>
  <c r="FP145" i="18"/>
  <c r="FO145" i="18"/>
  <c r="FN145" i="18"/>
  <c r="FM145" i="18"/>
  <c r="FL145" i="18"/>
  <c r="FK145" i="18"/>
  <c r="FJ145" i="18"/>
  <c r="FI145" i="18"/>
  <c r="FH145" i="18"/>
  <c r="FG145" i="18"/>
  <c r="FF145" i="18"/>
  <c r="FE145" i="18"/>
  <c r="FD145" i="18"/>
  <c r="FC145" i="18"/>
  <c r="FB145" i="18"/>
  <c r="FA145" i="18"/>
  <c r="EZ145" i="18"/>
  <c r="EY145" i="18"/>
  <c r="EX145" i="18"/>
  <c r="EW145" i="18"/>
  <c r="EV145" i="18"/>
  <c r="EU145" i="18"/>
  <c r="ET145" i="18"/>
  <c r="ES145" i="18"/>
  <c r="ER145" i="18"/>
  <c r="EQ145" i="18"/>
  <c r="EP145" i="18"/>
  <c r="EO145" i="18"/>
  <c r="EN145" i="18"/>
  <c r="EM145" i="18"/>
  <c r="EL145" i="18"/>
  <c r="EK145" i="18"/>
  <c r="EJ145" i="18"/>
  <c r="EI145" i="18"/>
  <c r="EH145" i="18"/>
  <c r="EG145" i="18"/>
  <c r="EF145" i="18"/>
  <c r="EE145" i="18"/>
  <c r="ED145" i="18"/>
  <c r="EC145" i="18"/>
  <c r="EB145" i="18"/>
  <c r="EA145" i="18"/>
  <c r="DZ145" i="18"/>
  <c r="DY145" i="18"/>
  <c r="DX145" i="18"/>
  <c r="DW145" i="18"/>
  <c r="DV145" i="18"/>
  <c r="DU145" i="18"/>
  <c r="DT145" i="18"/>
  <c r="DS145" i="18"/>
  <c r="DR145" i="18"/>
  <c r="DQ145" i="18"/>
  <c r="DP145" i="18"/>
  <c r="DO145" i="18"/>
  <c r="DN145" i="18"/>
  <c r="DM145" i="18"/>
  <c r="DL145" i="18"/>
  <c r="DK145" i="18"/>
  <c r="DJ145" i="18"/>
  <c r="DI145" i="18"/>
  <c r="DH145" i="18"/>
  <c r="DG145" i="18"/>
  <c r="DF145" i="18"/>
  <c r="DE145" i="18"/>
  <c r="DD145" i="18"/>
  <c r="DC145" i="18"/>
  <c r="DB145" i="18"/>
  <c r="DA145" i="18"/>
  <c r="CZ145" i="18"/>
  <c r="CY145" i="18"/>
  <c r="CX145" i="18"/>
  <c r="CW145" i="18"/>
  <c r="CV145" i="18"/>
  <c r="CU145" i="18"/>
  <c r="CT145" i="18"/>
  <c r="CS145" i="18"/>
  <c r="CR145" i="18"/>
  <c r="CQ145" i="18"/>
  <c r="CP145" i="18"/>
  <c r="CO145" i="18"/>
  <c r="CN145" i="18"/>
  <c r="CM145" i="18"/>
  <c r="CL145" i="18"/>
  <c r="CK145" i="18"/>
  <c r="CJ145" i="18"/>
  <c r="CI145" i="18"/>
  <c r="CH145" i="18"/>
  <c r="CG145" i="18"/>
  <c r="CF145" i="18"/>
  <c r="CE145" i="18"/>
  <c r="CD145" i="18"/>
  <c r="CC145" i="18"/>
  <c r="CB145" i="18"/>
  <c r="CA145" i="18"/>
  <c r="BZ145" i="18"/>
  <c r="BY145" i="18"/>
  <c r="BX145" i="18"/>
  <c r="BW145" i="18"/>
  <c r="BV145" i="18"/>
  <c r="BU145" i="18"/>
  <c r="BT145" i="18"/>
  <c r="BS145" i="18"/>
  <c r="BR145" i="18"/>
  <c r="BQ145" i="18"/>
  <c r="BP145" i="18"/>
  <c r="BO145" i="18"/>
  <c r="BN145" i="18"/>
  <c r="BM145" i="18"/>
  <c r="BL145" i="18"/>
  <c r="BK145" i="18"/>
  <c r="BJ145" i="18"/>
  <c r="BI145" i="18"/>
  <c r="BH145" i="18"/>
  <c r="BG145" i="18"/>
  <c r="BF145" i="18"/>
  <c r="BE145" i="18"/>
  <c r="BD145" i="18"/>
  <c r="BC145" i="18"/>
  <c r="BB145" i="18"/>
  <c r="BA145" i="18"/>
  <c r="AZ145" i="18"/>
  <c r="AY145" i="18"/>
  <c r="AX145" i="18"/>
  <c r="AW145" i="18"/>
  <c r="AV145" i="18"/>
  <c r="AU145" i="18"/>
  <c r="AT145" i="18"/>
  <c r="AS145" i="18"/>
  <c r="AR145" i="18"/>
  <c r="AQ145" i="18"/>
  <c r="AP145" i="18"/>
  <c r="AO145" i="18"/>
  <c r="AN145" i="18"/>
  <c r="AM145" i="18"/>
  <c r="AL145" i="18"/>
  <c r="AK145" i="18"/>
  <c r="AJ145" i="18"/>
  <c r="AI145" i="18"/>
  <c r="AH145" i="18"/>
  <c r="AG145" i="18"/>
  <c r="AF145" i="18"/>
  <c r="AE145" i="18"/>
  <c r="AD145" i="18"/>
  <c r="AC145" i="18"/>
  <c r="AB145" i="18"/>
  <c r="AA145" i="18"/>
  <c r="Z145" i="18"/>
  <c r="Y145" i="18"/>
  <c r="X145" i="18"/>
  <c r="W145" i="18"/>
  <c r="V145" i="18"/>
  <c r="U145" i="18"/>
  <c r="T145" i="18"/>
  <c r="S145" i="18"/>
  <c r="R145" i="18"/>
  <c r="Q145" i="18"/>
  <c r="P145" i="18"/>
  <c r="O145" i="18"/>
  <c r="N145" i="18"/>
  <c r="M145" i="18"/>
  <c r="L145" i="18"/>
  <c r="K145" i="18"/>
  <c r="J145" i="18"/>
  <c r="I145" i="18"/>
  <c r="H145" i="18"/>
  <c r="G145" i="18"/>
  <c r="F145" i="18"/>
  <c r="E145" i="18"/>
  <c r="D145" i="18"/>
  <c r="C145" i="18"/>
  <c r="GE144" i="18"/>
  <c r="GD144" i="18"/>
  <c r="GC144" i="18"/>
  <c r="GB144" i="18"/>
  <c r="GA144" i="18"/>
  <c r="FZ144" i="18"/>
  <c r="FY144" i="18"/>
  <c r="FX144" i="18"/>
  <c r="FW144" i="18"/>
  <c r="FV144" i="18"/>
  <c r="FU144" i="18"/>
  <c r="FT144" i="18"/>
  <c r="FS144" i="18"/>
  <c r="FR144" i="18"/>
  <c r="FQ144" i="18"/>
  <c r="FP144" i="18"/>
  <c r="FO144" i="18"/>
  <c r="FN144" i="18"/>
  <c r="FM144" i="18"/>
  <c r="FL144" i="18"/>
  <c r="FK144" i="18"/>
  <c r="FJ144" i="18"/>
  <c r="FI144" i="18"/>
  <c r="FH144" i="18"/>
  <c r="FG144" i="18"/>
  <c r="FF144" i="18"/>
  <c r="FE144" i="18"/>
  <c r="FD144" i="18"/>
  <c r="FC144" i="18"/>
  <c r="FB144" i="18"/>
  <c r="FA144" i="18"/>
  <c r="EZ144" i="18"/>
  <c r="EY144" i="18"/>
  <c r="EX144" i="18"/>
  <c r="EW144" i="18"/>
  <c r="EV144" i="18"/>
  <c r="EU144" i="18"/>
  <c r="ET144" i="18"/>
  <c r="ES144" i="18"/>
  <c r="ER144" i="18"/>
  <c r="EQ144" i="18"/>
  <c r="EP144" i="18"/>
  <c r="EO144" i="18"/>
  <c r="EN144" i="18"/>
  <c r="EM144" i="18"/>
  <c r="EL144" i="18"/>
  <c r="EK144" i="18"/>
  <c r="EJ144" i="18"/>
  <c r="EI144" i="18"/>
  <c r="EH144" i="18"/>
  <c r="EG144" i="18"/>
  <c r="EF144" i="18"/>
  <c r="EE144" i="18"/>
  <c r="ED144" i="18"/>
  <c r="EC144" i="18"/>
  <c r="EB144" i="18"/>
  <c r="EA144" i="18"/>
  <c r="DZ144" i="18"/>
  <c r="DY144" i="18"/>
  <c r="DX144" i="18"/>
  <c r="DW144" i="18"/>
  <c r="DV144" i="18"/>
  <c r="DU144" i="18"/>
  <c r="DT144" i="18"/>
  <c r="DS144" i="18"/>
  <c r="DR144" i="18"/>
  <c r="DQ144" i="18"/>
  <c r="DP144" i="18"/>
  <c r="DO144" i="18"/>
  <c r="DN144" i="18"/>
  <c r="DM144" i="18"/>
  <c r="DL144" i="18"/>
  <c r="DK144" i="18"/>
  <c r="DJ144" i="18"/>
  <c r="DI144" i="18"/>
  <c r="DH144" i="18"/>
  <c r="DG144" i="18"/>
  <c r="DF144" i="18"/>
  <c r="DE144" i="18"/>
  <c r="DD144" i="18"/>
  <c r="DC144" i="18"/>
  <c r="DB144" i="18"/>
  <c r="DA144" i="18"/>
  <c r="CZ144" i="18"/>
  <c r="CY144" i="18"/>
  <c r="CX144" i="18"/>
  <c r="CW144" i="18"/>
  <c r="CV144" i="18"/>
  <c r="CU144" i="18"/>
  <c r="CT144" i="18"/>
  <c r="CS144" i="18"/>
  <c r="CR144" i="18"/>
  <c r="CQ144" i="18"/>
  <c r="CP144" i="18"/>
  <c r="CO144" i="18"/>
  <c r="CN144" i="18"/>
  <c r="CM144" i="18"/>
  <c r="CL144" i="18"/>
  <c r="CK144" i="18"/>
  <c r="CJ144" i="18"/>
  <c r="CI144" i="18"/>
  <c r="CH144" i="18"/>
  <c r="CG144" i="18"/>
  <c r="CF144" i="18"/>
  <c r="CE144" i="18"/>
  <c r="CD144" i="18"/>
  <c r="CC144" i="18"/>
  <c r="CB144" i="18"/>
  <c r="CA144" i="18"/>
  <c r="BZ144" i="18"/>
  <c r="BY144" i="18"/>
  <c r="BX144" i="18"/>
  <c r="BW144" i="18"/>
  <c r="BV144" i="18"/>
  <c r="BU144" i="18"/>
  <c r="BT144" i="18"/>
  <c r="BS144" i="18"/>
  <c r="BR144" i="18"/>
  <c r="BQ144" i="18"/>
  <c r="BP144" i="18"/>
  <c r="BO144" i="18"/>
  <c r="BN144" i="18"/>
  <c r="BM144" i="18"/>
  <c r="BL144" i="18"/>
  <c r="BK144" i="18"/>
  <c r="BJ144" i="18"/>
  <c r="BI144" i="18"/>
  <c r="BH144" i="18"/>
  <c r="BG144" i="18"/>
  <c r="BF144" i="18"/>
  <c r="BE144" i="18"/>
  <c r="BD144" i="18"/>
  <c r="BC144" i="18"/>
  <c r="BB144" i="18"/>
  <c r="BA144" i="18"/>
  <c r="AZ144" i="18"/>
  <c r="AY144" i="18"/>
  <c r="AX144" i="18"/>
  <c r="AW144" i="18"/>
  <c r="AV144" i="18"/>
  <c r="AU144" i="18"/>
  <c r="AT144" i="18"/>
  <c r="AS144" i="18"/>
  <c r="AR144" i="18"/>
  <c r="AQ144" i="18"/>
  <c r="AP144" i="18"/>
  <c r="AO144" i="18"/>
  <c r="AN144" i="18"/>
  <c r="AM144" i="18"/>
  <c r="AL144" i="18"/>
  <c r="AK144" i="18"/>
  <c r="AJ144" i="18"/>
  <c r="AI144" i="18"/>
  <c r="AH144" i="18"/>
  <c r="AG144" i="18"/>
  <c r="AF144" i="18"/>
  <c r="AE144" i="18"/>
  <c r="AD144" i="18"/>
  <c r="AC144" i="18"/>
  <c r="AB144" i="18"/>
  <c r="AA144" i="18"/>
  <c r="Z144" i="18"/>
  <c r="Y144" i="18"/>
  <c r="X144" i="18"/>
  <c r="W144" i="18"/>
  <c r="V144" i="18"/>
  <c r="U144" i="18"/>
  <c r="T144" i="18"/>
  <c r="S144" i="18"/>
  <c r="R144" i="18"/>
  <c r="Q144" i="18"/>
  <c r="P144" i="18"/>
  <c r="O144" i="18"/>
  <c r="N144" i="18"/>
  <c r="M144" i="18"/>
  <c r="L144" i="18"/>
  <c r="K144" i="18"/>
  <c r="J144" i="18"/>
  <c r="I144" i="18"/>
  <c r="H144" i="18"/>
  <c r="G144" i="18"/>
  <c r="F144" i="18"/>
  <c r="E144" i="18"/>
  <c r="D144" i="18"/>
  <c r="C144" i="18"/>
  <c r="GE143" i="18"/>
  <c r="GD143" i="18"/>
  <c r="GC143" i="18"/>
  <c r="GB143" i="18"/>
  <c r="GA143" i="18"/>
  <c r="FZ143" i="18"/>
  <c r="FY143" i="18"/>
  <c r="FX143" i="18"/>
  <c r="FW143" i="18"/>
  <c r="FV143" i="18"/>
  <c r="FU143" i="18"/>
  <c r="FT143" i="18"/>
  <c r="FS143" i="18"/>
  <c r="FR143" i="18"/>
  <c r="FQ143" i="18"/>
  <c r="FP143" i="18"/>
  <c r="FO143" i="18"/>
  <c r="FN143" i="18"/>
  <c r="FM143" i="18"/>
  <c r="FL143" i="18"/>
  <c r="FK143" i="18"/>
  <c r="FJ143" i="18"/>
  <c r="FI143" i="18"/>
  <c r="FH143" i="18"/>
  <c r="FG143" i="18"/>
  <c r="FF143" i="18"/>
  <c r="FE143" i="18"/>
  <c r="FD143" i="18"/>
  <c r="FC143" i="18"/>
  <c r="FB143" i="18"/>
  <c r="FA143" i="18"/>
  <c r="EZ143" i="18"/>
  <c r="EY143" i="18"/>
  <c r="EX143" i="18"/>
  <c r="EW143" i="18"/>
  <c r="EV143" i="18"/>
  <c r="EU143" i="18"/>
  <c r="ET143" i="18"/>
  <c r="ES143" i="18"/>
  <c r="ER143" i="18"/>
  <c r="EQ143" i="18"/>
  <c r="EP143" i="18"/>
  <c r="EO143" i="18"/>
  <c r="EN143" i="18"/>
  <c r="EM143" i="18"/>
  <c r="EL143" i="18"/>
  <c r="EK143" i="18"/>
  <c r="EJ143" i="18"/>
  <c r="EI143" i="18"/>
  <c r="EH143" i="18"/>
  <c r="EG143" i="18"/>
  <c r="EF143" i="18"/>
  <c r="EE143" i="18"/>
  <c r="ED143" i="18"/>
  <c r="EC143" i="18"/>
  <c r="EB143" i="18"/>
  <c r="EA143" i="18"/>
  <c r="DZ143" i="18"/>
  <c r="DY143" i="18"/>
  <c r="DX143" i="18"/>
  <c r="DW143" i="18"/>
  <c r="DV143" i="18"/>
  <c r="DU143" i="18"/>
  <c r="DT143" i="18"/>
  <c r="DS143" i="18"/>
  <c r="DR143" i="18"/>
  <c r="DQ143" i="18"/>
  <c r="DP143" i="18"/>
  <c r="DO143" i="18"/>
  <c r="DN143" i="18"/>
  <c r="DM143" i="18"/>
  <c r="DL143" i="18"/>
  <c r="DK143" i="18"/>
  <c r="DJ143" i="18"/>
  <c r="DI143" i="18"/>
  <c r="DH143" i="18"/>
  <c r="DG143" i="18"/>
  <c r="DF143" i="18"/>
  <c r="DE143" i="18"/>
  <c r="DD143" i="18"/>
  <c r="DC143" i="18"/>
  <c r="DB143" i="18"/>
  <c r="DA143" i="18"/>
  <c r="CZ143" i="18"/>
  <c r="CY143" i="18"/>
  <c r="CX143" i="18"/>
  <c r="CW143" i="18"/>
  <c r="CV143" i="18"/>
  <c r="CU143" i="18"/>
  <c r="CT143" i="18"/>
  <c r="CS143" i="18"/>
  <c r="CR143" i="18"/>
  <c r="CQ143" i="18"/>
  <c r="CP143" i="18"/>
  <c r="CO143" i="18"/>
  <c r="CN143" i="18"/>
  <c r="CM143" i="18"/>
  <c r="CL143" i="18"/>
  <c r="CK143" i="18"/>
  <c r="CJ143" i="18"/>
  <c r="CI143" i="18"/>
  <c r="CH143" i="18"/>
  <c r="CG143" i="18"/>
  <c r="CF143" i="18"/>
  <c r="CE143" i="18"/>
  <c r="CD143" i="18"/>
  <c r="CC143" i="18"/>
  <c r="CB143" i="18"/>
  <c r="CA143" i="18"/>
  <c r="BZ143" i="18"/>
  <c r="BY143" i="18"/>
  <c r="BX143" i="18"/>
  <c r="BW143" i="18"/>
  <c r="BV143" i="18"/>
  <c r="BU143" i="18"/>
  <c r="BT143" i="18"/>
  <c r="BS143" i="18"/>
  <c r="BR143" i="18"/>
  <c r="BQ143" i="18"/>
  <c r="BP143" i="18"/>
  <c r="BO143" i="18"/>
  <c r="BN143" i="18"/>
  <c r="BM143" i="18"/>
  <c r="BL143" i="18"/>
  <c r="BK143" i="18"/>
  <c r="BJ143" i="18"/>
  <c r="BI143" i="18"/>
  <c r="BH143" i="18"/>
  <c r="BG143" i="18"/>
  <c r="BF143" i="18"/>
  <c r="BE143" i="18"/>
  <c r="BD143" i="18"/>
  <c r="BC143" i="18"/>
  <c r="BB143" i="18"/>
  <c r="BA143" i="18"/>
  <c r="AZ143" i="18"/>
  <c r="AY143" i="18"/>
  <c r="AX143" i="18"/>
  <c r="AW143" i="18"/>
  <c r="AV143" i="18"/>
  <c r="AU143" i="18"/>
  <c r="AT143" i="18"/>
  <c r="AS143" i="18"/>
  <c r="AR143" i="18"/>
  <c r="AQ143" i="18"/>
  <c r="AP143" i="18"/>
  <c r="AO143" i="18"/>
  <c r="AN143" i="18"/>
  <c r="AM143" i="18"/>
  <c r="AL143" i="18"/>
  <c r="AK143" i="18"/>
  <c r="AJ143" i="18"/>
  <c r="AI143" i="18"/>
  <c r="AH143" i="18"/>
  <c r="AG143" i="18"/>
  <c r="AF143" i="18"/>
  <c r="AE143" i="18"/>
  <c r="AD143" i="18"/>
  <c r="AC143" i="18"/>
  <c r="AB143" i="18"/>
  <c r="AA143" i="18"/>
  <c r="Z143" i="18"/>
  <c r="Y143" i="18"/>
  <c r="X143" i="18"/>
  <c r="W143" i="18"/>
  <c r="V143" i="18"/>
  <c r="U143" i="18"/>
  <c r="T143" i="18"/>
  <c r="S143" i="18"/>
  <c r="R143" i="18"/>
  <c r="Q143" i="18"/>
  <c r="P143" i="18"/>
  <c r="O143" i="18"/>
  <c r="N143" i="18"/>
  <c r="M143" i="18"/>
  <c r="L143" i="18"/>
  <c r="K143" i="18"/>
  <c r="J143" i="18"/>
  <c r="I143" i="18"/>
  <c r="H143" i="18"/>
  <c r="G143" i="18"/>
  <c r="F143" i="18"/>
  <c r="E143" i="18"/>
  <c r="D143" i="18"/>
  <c r="C143" i="18"/>
  <c r="B143" i="18"/>
  <c r="A143" i="18"/>
  <c r="G126" i="18"/>
  <c r="F126" i="18"/>
  <c r="E126" i="18"/>
  <c r="G124" i="18"/>
  <c r="F124" i="18"/>
  <c r="E124" i="18"/>
  <c r="D124" i="18"/>
  <c r="G123" i="18"/>
  <c r="F123" i="18"/>
  <c r="E123" i="18"/>
  <c r="D123" i="18"/>
  <c r="G122" i="18"/>
  <c r="F122" i="18"/>
  <c r="E122" i="18"/>
  <c r="D122" i="18"/>
  <c r="G121" i="18"/>
  <c r="F121" i="18"/>
  <c r="E121" i="18"/>
  <c r="D121" i="18"/>
  <c r="G120" i="18"/>
  <c r="F120" i="18"/>
  <c r="E120" i="18"/>
  <c r="D120" i="18"/>
  <c r="O117" i="18"/>
  <c r="N117" i="18"/>
  <c r="M117" i="18"/>
  <c r="L117" i="18"/>
  <c r="K117" i="18"/>
  <c r="J117" i="18"/>
  <c r="I117" i="18"/>
  <c r="H117" i="18"/>
  <c r="G117" i="18"/>
  <c r="F117" i="18"/>
  <c r="E117" i="18"/>
  <c r="GI116" i="18"/>
  <c r="O116" i="18"/>
  <c r="N116" i="18"/>
  <c r="M116" i="18"/>
  <c r="L116" i="18"/>
  <c r="K116" i="18"/>
  <c r="J116" i="18"/>
  <c r="I116" i="18"/>
  <c r="H116" i="18"/>
  <c r="G116" i="18"/>
  <c r="F116" i="18"/>
  <c r="E116" i="18"/>
  <c r="GI115" i="18"/>
  <c r="O114" i="18"/>
  <c r="N114" i="18"/>
  <c r="M114" i="18"/>
  <c r="L114" i="18"/>
  <c r="K114" i="18"/>
  <c r="J114" i="18"/>
  <c r="I114" i="18"/>
  <c r="H114" i="18"/>
  <c r="G114" i="18"/>
  <c r="F114" i="18"/>
  <c r="E114" i="18"/>
  <c r="GI113" i="18"/>
  <c r="O113" i="18"/>
  <c r="N113" i="18"/>
  <c r="M113" i="18"/>
  <c r="L113" i="18"/>
  <c r="K113" i="18"/>
  <c r="J113" i="18"/>
  <c r="I113" i="18"/>
  <c r="H113" i="18"/>
  <c r="G113" i="18"/>
  <c r="F113" i="18"/>
  <c r="E113" i="18"/>
  <c r="GI112" i="18"/>
  <c r="O111" i="18"/>
  <c r="N111" i="18"/>
  <c r="M111" i="18"/>
  <c r="L111" i="18"/>
  <c r="K111" i="18"/>
  <c r="J111" i="18"/>
  <c r="I111" i="18"/>
  <c r="H111" i="18"/>
  <c r="G111" i="18"/>
  <c r="F111" i="18"/>
  <c r="E111" i="18"/>
  <c r="GI110" i="18"/>
  <c r="O110" i="18"/>
  <c r="N110" i="18"/>
  <c r="M110" i="18"/>
  <c r="L110" i="18"/>
  <c r="K110" i="18"/>
  <c r="J110" i="18"/>
  <c r="I110" i="18"/>
  <c r="H110" i="18"/>
  <c r="G110" i="18"/>
  <c r="F110" i="18"/>
  <c r="E110" i="18"/>
  <c r="O108" i="18"/>
  <c r="N108" i="18"/>
  <c r="M108" i="18"/>
  <c r="L108" i="18"/>
  <c r="K108" i="18"/>
  <c r="J108" i="18"/>
  <c r="I108" i="18"/>
  <c r="H108" i="18"/>
  <c r="G108" i="18"/>
  <c r="F108" i="18"/>
  <c r="E108" i="18"/>
  <c r="GI107" i="18"/>
  <c r="M104" i="18"/>
  <c r="L104" i="18"/>
  <c r="K104" i="18"/>
  <c r="J104" i="18"/>
  <c r="I104" i="18"/>
  <c r="G104" i="18"/>
  <c r="F104" i="18"/>
  <c r="E104" i="18"/>
  <c r="M102" i="18"/>
  <c r="L102" i="18"/>
  <c r="K102" i="18"/>
  <c r="J102" i="18"/>
  <c r="I102" i="18"/>
  <c r="G102" i="18"/>
  <c r="F102" i="18"/>
  <c r="E102" i="18"/>
  <c r="D102" i="18"/>
  <c r="M101" i="18"/>
  <c r="L101" i="18"/>
  <c r="K101" i="18"/>
  <c r="J101" i="18"/>
  <c r="I101" i="18"/>
  <c r="G101" i="18"/>
  <c r="F101" i="18"/>
  <c r="E101" i="18"/>
  <c r="D101" i="18"/>
  <c r="M100" i="18"/>
  <c r="L100" i="18"/>
  <c r="K100" i="18"/>
  <c r="J100" i="18"/>
  <c r="I100" i="18"/>
  <c r="G100" i="18"/>
  <c r="F100" i="18"/>
  <c r="E100" i="18"/>
  <c r="D100" i="18"/>
  <c r="M99" i="18"/>
  <c r="L99" i="18"/>
  <c r="K99" i="18"/>
  <c r="J99" i="18"/>
  <c r="I99" i="18"/>
  <c r="G99" i="18"/>
  <c r="F99" i="18"/>
  <c r="E99" i="18"/>
  <c r="D99" i="18"/>
  <c r="M98" i="18"/>
  <c r="L98" i="18"/>
  <c r="K98" i="18"/>
  <c r="J98" i="18"/>
  <c r="I98" i="18"/>
  <c r="G98" i="18"/>
  <c r="F98" i="18"/>
  <c r="E98" i="18"/>
  <c r="D98" i="18"/>
  <c r="O95" i="18"/>
  <c r="N95" i="18"/>
  <c r="M95" i="18"/>
  <c r="L95" i="18"/>
  <c r="K95" i="18"/>
  <c r="J95" i="18"/>
  <c r="I95" i="18"/>
  <c r="H95" i="18"/>
  <c r="G95" i="18"/>
  <c r="F95" i="18"/>
  <c r="E95" i="18"/>
  <c r="O94" i="18"/>
  <c r="N94" i="18"/>
  <c r="M94" i="18"/>
  <c r="L94" i="18"/>
  <c r="K94" i="18"/>
  <c r="J94" i="18"/>
  <c r="I94" i="18"/>
  <c r="H94" i="18"/>
  <c r="G94" i="18"/>
  <c r="F94" i="18"/>
  <c r="E94" i="18"/>
  <c r="O92" i="18"/>
  <c r="N92" i="18"/>
  <c r="M92" i="18"/>
  <c r="L92" i="18"/>
  <c r="K92" i="18"/>
  <c r="J92" i="18"/>
  <c r="I92" i="18"/>
  <c r="H92" i="18"/>
  <c r="G92" i="18"/>
  <c r="F92" i="18"/>
  <c r="E92" i="18"/>
  <c r="O91" i="18"/>
  <c r="N91" i="18"/>
  <c r="M91" i="18"/>
  <c r="L91" i="18"/>
  <c r="K91" i="18"/>
  <c r="J91" i="18"/>
  <c r="I91" i="18"/>
  <c r="H91" i="18"/>
  <c r="G91" i="18"/>
  <c r="F91" i="18"/>
  <c r="E91" i="18"/>
  <c r="O89" i="18"/>
  <c r="N89" i="18"/>
  <c r="M89" i="18"/>
  <c r="L89" i="18"/>
  <c r="K89" i="18"/>
  <c r="J89" i="18"/>
  <c r="I89" i="18"/>
  <c r="H89" i="18"/>
  <c r="G89" i="18"/>
  <c r="F89" i="18"/>
  <c r="E89" i="18"/>
  <c r="O88" i="18"/>
  <c r="N88" i="18"/>
  <c r="M88" i="18"/>
  <c r="L88" i="18"/>
  <c r="K88" i="18"/>
  <c r="J88" i="18"/>
  <c r="I88" i="18"/>
  <c r="H88" i="18"/>
  <c r="G88" i="18"/>
  <c r="F88" i="18"/>
  <c r="E88" i="18"/>
  <c r="O86" i="18"/>
  <c r="N86" i="18"/>
  <c r="M86" i="18"/>
  <c r="L86" i="18"/>
  <c r="K86" i="18"/>
  <c r="J86" i="18"/>
  <c r="I86" i="18"/>
  <c r="H86" i="18"/>
  <c r="G86" i="18"/>
  <c r="F86" i="18"/>
  <c r="E86" i="18"/>
  <c r="D82" i="18"/>
  <c r="D81" i="18"/>
  <c r="D80" i="18"/>
  <c r="D79" i="18"/>
  <c r="D78" i="18"/>
  <c r="O76" i="18"/>
  <c r="N76" i="18"/>
  <c r="M76" i="18"/>
  <c r="L76" i="18"/>
  <c r="K76" i="18"/>
  <c r="J76" i="18"/>
  <c r="I76" i="18"/>
  <c r="H76" i="18"/>
  <c r="G76" i="18"/>
  <c r="F76" i="18"/>
  <c r="E76" i="18"/>
  <c r="O75" i="18"/>
  <c r="N75" i="18"/>
  <c r="M75" i="18"/>
  <c r="L75" i="18"/>
  <c r="K75" i="18"/>
  <c r="J75" i="18"/>
  <c r="I75" i="18"/>
  <c r="H75" i="18"/>
  <c r="G75" i="18"/>
  <c r="F75" i="18"/>
  <c r="E75" i="18"/>
  <c r="O73" i="18"/>
  <c r="N73" i="18"/>
  <c r="M73" i="18"/>
  <c r="L73" i="18"/>
  <c r="K73" i="18"/>
  <c r="J73" i="18"/>
  <c r="I73" i="18"/>
  <c r="H73" i="18"/>
  <c r="G73" i="18"/>
  <c r="F73" i="18"/>
  <c r="E73" i="18"/>
  <c r="D69" i="18"/>
  <c r="D68" i="18"/>
  <c r="D67" i="18"/>
  <c r="D66" i="18"/>
  <c r="D65" i="18"/>
  <c r="O63" i="18"/>
  <c r="N63" i="18"/>
  <c r="M63" i="18"/>
  <c r="L63" i="18"/>
  <c r="K63" i="18"/>
  <c r="J63" i="18"/>
  <c r="I63" i="18"/>
  <c r="H63" i="18"/>
  <c r="G63" i="18"/>
  <c r="F63" i="18"/>
  <c r="E63" i="18"/>
  <c r="B50" i="18"/>
  <c r="A50" i="18"/>
  <c r="E49" i="18"/>
  <c r="D49" i="18"/>
  <c r="B49" i="18"/>
  <c r="A49" i="18"/>
  <c r="E48" i="18"/>
  <c r="D48" i="18"/>
  <c r="B48" i="18"/>
  <c r="A48" i="18"/>
  <c r="I43" i="18"/>
  <c r="H43" i="18"/>
  <c r="G43" i="18"/>
  <c r="F43" i="18"/>
  <c r="E43" i="18"/>
  <c r="D43" i="18"/>
  <c r="C43" i="18"/>
  <c r="B43" i="18"/>
  <c r="I42" i="18"/>
  <c r="H42" i="18"/>
  <c r="G42" i="18"/>
  <c r="F42" i="18"/>
  <c r="E42" i="18"/>
  <c r="D42" i="18"/>
  <c r="C42" i="18"/>
  <c r="B42" i="18"/>
  <c r="I41" i="18"/>
  <c r="H41" i="18"/>
  <c r="G41" i="18"/>
  <c r="F41" i="18"/>
  <c r="E41" i="18"/>
  <c r="D41" i="18"/>
  <c r="C41" i="18"/>
  <c r="B41" i="18"/>
  <c r="I40" i="18"/>
  <c r="H40" i="18"/>
  <c r="G40" i="18"/>
  <c r="F40" i="18"/>
  <c r="E40" i="18"/>
  <c r="D40" i="18"/>
  <c r="C40" i="18"/>
  <c r="B40" i="18"/>
  <c r="I39" i="18"/>
  <c r="H39" i="18"/>
  <c r="G39" i="18"/>
  <c r="F39" i="18"/>
  <c r="E39" i="18"/>
  <c r="D39" i="18"/>
  <c r="C39" i="18"/>
  <c r="B39" i="18"/>
  <c r="I38" i="18"/>
  <c r="H38" i="18"/>
  <c r="G38" i="18"/>
  <c r="F38" i="18"/>
  <c r="E38" i="18"/>
  <c r="D38" i="18"/>
  <c r="C38" i="18"/>
  <c r="B38" i="18"/>
  <c r="I37" i="18"/>
  <c r="H37" i="18"/>
  <c r="G37" i="18"/>
  <c r="F37" i="18"/>
  <c r="E37" i="18"/>
  <c r="D37" i="18"/>
  <c r="C37" i="18"/>
  <c r="B37" i="18"/>
  <c r="I36" i="18"/>
  <c r="H36" i="18"/>
  <c r="G36" i="18"/>
  <c r="F36" i="18"/>
  <c r="E36" i="18"/>
  <c r="D36" i="18"/>
  <c r="C36" i="18"/>
  <c r="I30" i="18"/>
  <c r="H30" i="18"/>
  <c r="G30" i="18"/>
  <c r="F30" i="18"/>
  <c r="E30" i="18"/>
  <c r="D30" i="18"/>
  <c r="C30" i="18"/>
  <c r="B30" i="18"/>
  <c r="I29" i="18"/>
  <c r="H29" i="18"/>
  <c r="G29" i="18"/>
  <c r="F29" i="18"/>
  <c r="E29" i="18"/>
  <c r="D29" i="18"/>
  <c r="C29" i="18"/>
  <c r="B29" i="18"/>
  <c r="I28" i="18"/>
  <c r="H28" i="18"/>
  <c r="G28" i="18"/>
  <c r="F28" i="18"/>
  <c r="E28" i="18"/>
  <c r="D28" i="18"/>
  <c r="C28" i="18"/>
  <c r="B28" i="18"/>
  <c r="I27" i="18"/>
  <c r="H27" i="18"/>
  <c r="G27" i="18"/>
  <c r="F27" i="18"/>
  <c r="E27" i="18"/>
  <c r="D27" i="18"/>
  <c r="C27" i="18"/>
  <c r="B27" i="18"/>
  <c r="I26" i="18"/>
  <c r="H26" i="18"/>
  <c r="G26" i="18"/>
  <c r="F26" i="18"/>
  <c r="E26" i="18"/>
  <c r="D26" i="18"/>
  <c r="C26" i="18"/>
  <c r="B26" i="18"/>
  <c r="I25" i="18"/>
  <c r="H25" i="18"/>
  <c r="G25" i="18"/>
  <c r="F25" i="18"/>
  <c r="E25" i="18"/>
  <c r="D25" i="18"/>
  <c r="C25" i="18"/>
  <c r="B25" i="18"/>
  <c r="I24" i="18"/>
  <c r="H24" i="18"/>
  <c r="G24" i="18"/>
  <c r="F24" i="18"/>
  <c r="E24" i="18"/>
  <c r="D24" i="18"/>
  <c r="C24" i="18"/>
  <c r="B24" i="18"/>
  <c r="I23" i="18"/>
  <c r="H23" i="18"/>
  <c r="G23" i="18"/>
  <c r="F23" i="18"/>
  <c r="E23" i="18"/>
  <c r="D23" i="18"/>
  <c r="C23" i="18"/>
  <c r="I17" i="18"/>
  <c r="H17" i="18"/>
  <c r="G17" i="18"/>
  <c r="F17" i="18"/>
  <c r="E17" i="18"/>
  <c r="D17" i="18"/>
  <c r="C17" i="18"/>
  <c r="I16" i="18"/>
  <c r="H16" i="18"/>
  <c r="G16" i="18"/>
  <c r="F16" i="18"/>
  <c r="E16" i="18"/>
  <c r="D16" i="18"/>
  <c r="C16" i="18"/>
  <c r="I15" i="18"/>
  <c r="H15" i="18"/>
  <c r="G15" i="18"/>
  <c r="F15" i="18"/>
  <c r="E15" i="18"/>
  <c r="D15" i="18"/>
  <c r="C15" i="18"/>
  <c r="I14" i="18"/>
  <c r="H14" i="18"/>
  <c r="G14" i="18"/>
  <c r="F14" i="18"/>
  <c r="E14" i="18"/>
  <c r="D14" i="18"/>
  <c r="C14" i="18"/>
  <c r="I13" i="18"/>
  <c r="H13" i="18"/>
  <c r="G13" i="18"/>
  <c r="F13" i="18"/>
  <c r="E13" i="18"/>
  <c r="D13" i="18"/>
  <c r="C13" i="18"/>
  <c r="I12" i="18"/>
  <c r="H12" i="18"/>
  <c r="G12" i="18"/>
  <c r="F12" i="18"/>
  <c r="E12" i="18"/>
  <c r="D12" i="18"/>
  <c r="C12" i="18"/>
  <c r="I11" i="18"/>
  <c r="H11" i="18"/>
  <c r="G11" i="18"/>
  <c r="F11" i="18"/>
  <c r="E11" i="18"/>
  <c r="D11" i="18"/>
  <c r="C11" i="18"/>
  <c r="AQ163" i="17"/>
  <c r="AP163" i="17"/>
  <c r="AO163" i="17"/>
  <c r="AN163" i="17"/>
  <c r="AM163" i="17"/>
  <c r="AL163" i="17"/>
  <c r="AK163" i="17"/>
  <c r="AQ162" i="17"/>
  <c r="AP162" i="17"/>
  <c r="AO162" i="17"/>
  <c r="AN162" i="17"/>
  <c r="AM162" i="17"/>
  <c r="AL162" i="17"/>
  <c r="AK162" i="17"/>
  <c r="AQ161" i="17"/>
  <c r="AP161" i="17"/>
  <c r="AO161" i="17"/>
  <c r="AN161" i="17"/>
  <c r="AM161" i="17"/>
  <c r="AL161" i="17"/>
  <c r="AK161" i="17"/>
  <c r="AQ160" i="17"/>
  <c r="AP160" i="17"/>
  <c r="AO160" i="17"/>
  <c r="AN160" i="17"/>
  <c r="AM160" i="17"/>
  <c r="AL160" i="17"/>
  <c r="AK160" i="17"/>
  <c r="AQ159" i="17"/>
  <c r="AP159" i="17"/>
  <c r="AO159" i="17"/>
  <c r="AN159" i="17"/>
  <c r="AM159" i="17"/>
  <c r="AL159" i="17"/>
  <c r="AK159" i="17"/>
  <c r="AQ158" i="17"/>
  <c r="AP158" i="17"/>
  <c r="AO158" i="17"/>
  <c r="AN158" i="17"/>
  <c r="AM158" i="17"/>
  <c r="AL158" i="17"/>
  <c r="AK158" i="17"/>
  <c r="AQ157" i="17"/>
  <c r="AP157" i="17"/>
  <c r="AO157" i="17"/>
  <c r="AN157" i="17"/>
  <c r="AM157" i="17"/>
  <c r="AL157" i="17"/>
  <c r="AK157" i="17"/>
  <c r="B146" i="17"/>
  <c r="C146" i="17" s="1"/>
  <c r="D146" i="17" s="1"/>
  <c r="E146" i="17" s="1"/>
  <c r="F146" i="17" s="1"/>
  <c r="G146" i="17" s="1"/>
  <c r="H146" i="17" s="1"/>
  <c r="I146" i="17" s="1"/>
  <c r="J146" i="17" s="1"/>
  <c r="K146" i="17" s="1"/>
  <c r="L146" i="17" s="1"/>
  <c r="M146" i="17" s="1"/>
  <c r="N146" i="17" s="1"/>
  <c r="O146" i="17" s="1"/>
  <c r="P146" i="17" s="1"/>
  <c r="Q146" i="17" s="1"/>
  <c r="R146" i="17" s="1"/>
  <c r="S146" i="17" s="1"/>
  <c r="T146" i="17" s="1"/>
  <c r="U146" i="17" s="1"/>
  <c r="V146" i="17" s="1"/>
  <c r="W146" i="17" s="1"/>
  <c r="X146" i="17" s="1"/>
  <c r="Y146" i="17" s="1"/>
  <c r="Z146" i="17" s="1"/>
  <c r="AA146" i="17" s="1"/>
  <c r="AB146" i="17" s="1"/>
  <c r="AC146" i="17" s="1"/>
  <c r="AD146" i="17" s="1"/>
  <c r="AE146" i="17" s="1"/>
  <c r="AF146" i="17" s="1"/>
  <c r="AG146" i="17" s="1"/>
  <c r="AH146" i="17" s="1"/>
  <c r="AI146" i="17" s="1"/>
  <c r="AJ146" i="17" s="1"/>
  <c r="AK146" i="17" s="1"/>
  <c r="AL146" i="17" s="1"/>
  <c r="AM146" i="17" s="1"/>
  <c r="AN146" i="17" s="1"/>
  <c r="AO146" i="17" s="1"/>
  <c r="AP146" i="17" s="1"/>
  <c r="AQ146" i="17" s="1"/>
  <c r="AR146" i="17" s="1"/>
  <c r="AS146" i="17" s="1"/>
  <c r="AT146" i="17" s="1"/>
  <c r="AU146" i="17" s="1"/>
  <c r="AV146" i="17" s="1"/>
  <c r="AW146" i="17" s="1"/>
  <c r="AX146" i="17" s="1"/>
  <c r="AY146" i="17" s="1"/>
  <c r="AZ146" i="17" s="1"/>
  <c r="BA146" i="17" s="1"/>
  <c r="BB146" i="17" s="1"/>
  <c r="BC146" i="17" s="1"/>
  <c r="BD146" i="17" s="1"/>
  <c r="BE146" i="17" s="1"/>
  <c r="BF146" i="17" s="1"/>
  <c r="BG146" i="17" s="1"/>
  <c r="BH146" i="17" s="1"/>
  <c r="BI146" i="17" s="1"/>
  <c r="BJ146" i="17" s="1"/>
  <c r="BK146" i="17" s="1"/>
  <c r="BL146" i="17" s="1"/>
  <c r="BM146" i="17" s="1"/>
  <c r="BN146" i="17" s="1"/>
  <c r="BO146" i="17" s="1"/>
  <c r="BP146" i="17" s="1"/>
  <c r="BQ146" i="17" s="1"/>
  <c r="BR146" i="17" s="1"/>
  <c r="BS146" i="17" s="1"/>
  <c r="BT146" i="17" s="1"/>
  <c r="BU146" i="17" s="1"/>
  <c r="BV146" i="17" s="1"/>
  <c r="BW146" i="17" s="1"/>
  <c r="BX146" i="17" s="1"/>
  <c r="BY146" i="17" s="1"/>
  <c r="BZ146" i="17" s="1"/>
  <c r="CA146" i="17" s="1"/>
  <c r="CB146" i="17" s="1"/>
  <c r="CC146" i="17" s="1"/>
  <c r="CD146" i="17" s="1"/>
  <c r="CE146" i="17" s="1"/>
  <c r="CF146" i="17" s="1"/>
  <c r="CG146" i="17" s="1"/>
  <c r="CH146" i="17" s="1"/>
  <c r="CI146" i="17" s="1"/>
  <c r="CJ146" i="17" s="1"/>
  <c r="CK146" i="17" s="1"/>
  <c r="CL146" i="17" s="1"/>
  <c r="CM146" i="17" s="1"/>
  <c r="CN146" i="17" s="1"/>
  <c r="CO146" i="17" s="1"/>
  <c r="CP146" i="17" s="1"/>
  <c r="CQ146" i="17" s="1"/>
  <c r="CR146" i="17" s="1"/>
  <c r="CS146" i="17" s="1"/>
  <c r="CT146" i="17" s="1"/>
  <c r="CU146" i="17" s="1"/>
  <c r="CV146" i="17" s="1"/>
  <c r="CW146" i="17" s="1"/>
  <c r="CX146" i="17" s="1"/>
  <c r="CY146" i="17" s="1"/>
  <c r="CZ146" i="17" s="1"/>
  <c r="DA146" i="17" s="1"/>
  <c r="DB146" i="17" s="1"/>
  <c r="DC146" i="17" s="1"/>
  <c r="DD146" i="17" s="1"/>
  <c r="DE146" i="17" s="1"/>
  <c r="DF146" i="17" s="1"/>
  <c r="DG146" i="17" s="1"/>
  <c r="DH146" i="17" s="1"/>
  <c r="DI146" i="17" s="1"/>
  <c r="DJ146" i="17" s="1"/>
  <c r="DK146" i="17" s="1"/>
  <c r="DL146" i="17" s="1"/>
  <c r="DM146" i="17" s="1"/>
  <c r="DN146" i="17" s="1"/>
  <c r="DO146" i="17" s="1"/>
  <c r="DP146" i="17" s="1"/>
  <c r="DQ146" i="17" s="1"/>
  <c r="DR146" i="17" s="1"/>
  <c r="DS146" i="17" s="1"/>
  <c r="DT146" i="17" s="1"/>
  <c r="DU146" i="17" s="1"/>
  <c r="DV146" i="17" s="1"/>
  <c r="DW146" i="17" s="1"/>
  <c r="DX146" i="17" s="1"/>
  <c r="DY146" i="17" s="1"/>
  <c r="DZ146" i="17" s="1"/>
  <c r="EA146" i="17" s="1"/>
  <c r="EB146" i="17" s="1"/>
  <c r="EC146" i="17" s="1"/>
  <c r="ED146" i="17" s="1"/>
  <c r="EE146" i="17" s="1"/>
  <c r="EF146" i="17" s="1"/>
  <c r="EG146" i="17" s="1"/>
  <c r="EH146" i="17" s="1"/>
  <c r="EI146" i="17" s="1"/>
  <c r="EJ146" i="17" s="1"/>
  <c r="EK146" i="17" s="1"/>
  <c r="EL146" i="17" s="1"/>
  <c r="EM146" i="17" s="1"/>
  <c r="EN146" i="17" s="1"/>
  <c r="EO146" i="17" s="1"/>
  <c r="EP146" i="17" s="1"/>
  <c r="EQ146" i="17" s="1"/>
  <c r="ER146" i="17" s="1"/>
  <c r="ES146" i="17" s="1"/>
  <c r="ET146" i="17" s="1"/>
  <c r="EU146" i="17" s="1"/>
  <c r="EV146" i="17" s="1"/>
  <c r="EW146" i="17" s="1"/>
  <c r="EX146" i="17" s="1"/>
  <c r="EY146" i="17" s="1"/>
  <c r="EZ146" i="17" s="1"/>
  <c r="FA146" i="17" s="1"/>
  <c r="FB146" i="17" s="1"/>
  <c r="FC146" i="17" s="1"/>
  <c r="FD146" i="17" s="1"/>
  <c r="FE146" i="17" s="1"/>
  <c r="FF146" i="17" s="1"/>
  <c r="FG146" i="17" s="1"/>
  <c r="FH146" i="17" s="1"/>
  <c r="FI146" i="17" s="1"/>
  <c r="FJ146" i="17" s="1"/>
  <c r="FK146" i="17" s="1"/>
  <c r="FL146" i="17" s="1"/>
  <c r="FM146" i="17" s="1"/>
  <c r="FN146" i="17" s="1"/>
  <c r="FO146" i="17" s="1"/>
  <c r="FP146" i="17" s="1"/>
  <c r="FQ146" i="17" s="1"/>
  <c r="FR146" i="17" s="1"/>
  <c r="FS146" i="17" s="1"/>
  <c r="FT146" i="17" s="1"/>
  <c r="FU146" i="17" s="1"/>
  <c r="FV146" i="17" s="1"/>
  <c r="FW146" i="17" s="1"/>
  <c r="FX146" i="17" s="1"/>
  <c r="FY146" i="17" s="1"/>
  <c r="FZ146" i="17" s="1"/>
  <c r="GA146" i="17" s="1"/>
  <c r="GB146" i="17" s="1"/>
  <c r="GC146" i="17" s="1"/>
  <c r="GD146" i="17" s="1"/>
  <c r="GE146" i="17" s="1"/>
  <c r="D145" i="17"/>
  <c r="E145" i="17" s="1"/>
  <c r="F145" i="17" s="1"/>
  <c r="G145" i="17" s="1"/>
  <c r="H145" i="17" s="1"/>
  <c r="I145" i="17" s="1"/>
  <c r="J145" i="17" s="1"/>
  <c r="K145" i="17" s="1"/>
  <c r="L145" i="17" s="1"/>
  <c r="M145" i="17" s="1"/>
  <c r="N145" i="17" s="1"/>
  <c r="O145" i="17" s="1"/>
  <c r="P145" i="17" s="1"/>
  <c r="Q145" i="17" s="1"/>
  <c r="R145" i="17" s="1"/>
  <c r="S145" i="17" s="1"/>
  <c r="T145" i="17" s="1"/>
  <c r="U145" i="17" s="1"/>
  <c r="V145" i="17" s="1"/>
  <c r="W145" i="17" s="1"/>
  <c r="X145" i="17" s="1"/>
  <c r="Y145" i="17" s="1"/>
  <c r="Z145" i="17" s="1"/>
  <c r="AA145" i="17" s="1"/>
  <c r="AB145" i="17" s="1"/>
  <c r="AC145" i="17" s="1"/>
  <c r="AD145" i="17" s="1"/>
  <c r="AE145" i="17" s="1"/>
  <c r="AF145" i="17" s="1"/>
  <c r="AG145" i="17" s="1"/>
  <c r="AH145" i="17" s="1"/>
  <c r="AI145" i="17" s="1"/>
  <c r="AJ145" i="17" s="1"/>
  <c r="AK145" i="17" s="1"/>
  <c r="AL145" i="17" s="1"/>
  <c r="AM145" i="17" s="1"/>
  <c r="AN145" i="17" s="1"/>
  <c r="AO145" i="17" s="1"/>
  <c r="AP145" i="17" s="1"/>
  <c r="AQ145" i="17" s="1"/>
  <c r="AR145" i="17" s="1"/>
  <c r="AS145" i="17" s="1"/>
  <c r="AT145" i="17" s="1"/>
  <c r="AU145" i="17" s="1"/>
  <c r="AV145" i="17" s="1"/>
  <c r="AW145" i="17" s="1"/>
  <c r="AX145" i="17" s="1"/>
  <c r="AY145" i="17" s="1"/>
  <c r="AZ145" i="17" s="1"/>
  <c r="BA145" i="17" s="1"/>
  <c r="BB145" i="17" s="1"/>
  <c r="BC145" i="17" s="1"/>
  <c r="BD145" i="17" s="1"/>
  <c r="BE145" i="17" s="1"/>
  <c r="BF145" i="17" s="1"/>
  <c r="BG145" i="17" s="1"/>
  <c r="BH145" i="17" s="1"/>
  <c r="BI145" i="17" s="1"/>
  <c r="BJ145" i="17" s="1"/>
  <c r="BK145" i="17" s="1"/>
  <c r="BL145" i="17" s="1"/>
  <c r="BM145" i="17" s="1"/>
  <c r="BN145" i="17" s="1"/>
  <c r="BO145" i="17" s="1"/>
  <c r="BP145" i="17" s="1"/>
  <c r="BQ145" i="17" s="1"/>
  <c r="BR145" i="17" s="1"/>
  <c r="BS145" i="17" s="1"/>
  <c r="BT145" i="17" s="1"/>
  <c r="BU145" i="17" s="1"/>
  <c r="BV145" i="17" s="1"/>
  <c r="BW145" i="17" s="1"/>
  <c r="BX145" i="17" s="1"/>
  <c r="BY145" i="17" s="1"/>
  <c r="BZ145" i="17" s="1"/>
  <c r="CA145" i="17" s="1"/>
  <c r="CB145" i="17" s="1"/>
  <c r="CC145" i="17" s="1"/>
  <c r="CD145" i="17" s="1"/>
  <c r="CE145" i="17" s="1"/>
  <c r="CF145" i="17" s="1"/>
  <c r="CG145" i="17" s="1"/>
  <c r="CH145" i="17" s="1"/>
  <c r="CI145" i="17" s="1"/>
  <c r="CJ145" i="17" s="1"/>
  <c r="CK145" i="17" s="1"/>
  <c r="CL145" i="17" s="1"/>
  <c r="CM145" i="17" s="1"/>
  <c r="CN145" i="17" s="1"/>
  <c r="CO145" i="17" s="1"/>
  <c r="CP145" i="17" s="1"/>
  <c r="CQ145" i="17" s="1"/>
  <c r="CR145" i="17" s="1"/>
  <c r="CS145" i="17" s="1"/>
  <c r="CT145" i="17" s="1"/>
  <c r="CU145" i="17" s="1"/>
  <c r="CV145" i="17" s="1"/>
  <c r="CW145" i="17" s="1"/>
  <c r="CX145" i="17" s="1"/>
  <c r="CY145" i="17" s="1"/>
  <c r="CZ145" i="17" s="1"/>
  <c r="DA145" i="17" s="1"/>
  <c r="DB145" i="17" s="1"/>
  <c r="DC145" i="17" s="1"/>
  <c r="DD145" i="17" s="1"/>
  <c r="DE145" i="17" s="1"/>
  <c r="DF145" i="17" s="1"/>
  <c r="DG145" i="17" s="1"/>
  <c r="DH145" i="17" s="1"/>
  <c r="DI145" i="17" s="1"/>
  <c r="DJ145" i="17" s="1"/>
  <c r="DK145" i="17" s="1"/>
  <c r="DL145" i="17" s="1"/>
  <c r="DM145" i="17" s="1"/>
  <c r="DN145" i="17" s="1"/>
  <c r="DO145" i="17" s="1"/>
  <c r="DP145" i="17" s="1"/>
  <c r="DQ145" i="17" s="1"/>
  <c r="DR145" i="17" s="1"/>
  <c r="DS145" i="17" s="1"/>
  <c r="DT145" i="17" s="1"/>
  <c r="DU145" i="17" s="1"/>
  <c r="DV145" i="17" s="1"/>
  <c r="DW145" i="17" s="1"/>
  <c r="DX145" i="17" s="1"/>
  <c r="DY145" i="17" s="1"/>
  <c r="DZ145" i="17" s="1"/>
  <c r="EA145" i="17" s="1"/>
  <c r="EB145" i="17" s="1"/>
  <c r="EC145" i="17" s="1"/>
  <c r="ED145" i="17" s="1"/>
  <c r="EE145" i="17" s="1"/>
  <c r="EF145" i="17" s="1"/>
  <c r="EG145" i="17" s="1"/>
  <c r="EH145" i="17" s="1"/>
  <c r="EI145" i="17" s="1"/>
  <c r="EJ145" i="17" s="1"/>
  <c r="EK145" i="17" s="1"/>
  <c r="EL145" i="17" s="1"/>
  <c r="EM145" i="17" s="1"/>
  <c r="EN145" i="17" s="1"/>
  <c r="EO145" i="17" s="1"/>
  <c r="EP145" i="17" s="1"/>
  <c r="EQ145" i="17" s="1"/>
  <c r="ER145" i="17" s="1"/>
  <c r="ES145" i="17" s="1"/>
  <c r="ET145" i="17" s="1"/>
  <c r="EU145" i="17" s="1"/>
  <c r="EV145" i="17" s="1"/>
  <c r="EW145" i="17" s="1"/>
  <c r="EX145" i="17" s="1"/>
  <c r="EY145" i="17" s="1"/>
  <c r="EZ145" i="17" s="1"/>
  <c r="FA145" i="17" s="1"/>
  <c r="FB145" i="17" s="1"/>
  <c r="FC145" i="17" s="1"/>
  <c r="FD145" i="17" s="1"/>
  <c r="FE145" i="17" s="1"/>
  <c r="FF145" i="17" s="1"/>
  <c r="FG145" i="17" s="1"/>
  <c r="FH145" i="17" s="1"/>
  <c r="FI145" i="17" s="1"/>
  <c r="FJ145" i="17" s="1"/>
  <c r="FK145" i="17" s="1"/>
  <c r="FL145" i="17" s="1"/>
  <c r="FM145" i="17" s="1"/>
  <c r="FN145" i="17" s="1"/>
  <c r="FO145" i="17" s="1"/>
  <c r="FP145" i="17" s="1"/>
  <c r="FQ145" i="17" s="1"/>
  <c r="FR145" i="17" s="1"/>
  <c r="FS145" i="17" s="1"/>
  <c r="FT145" i="17" s="1"/>
  <c r="FU145" i="17" s="1"/>
  <c r="FV145" i="17" s="1"/>
  <c r="FW145" i="17" s="1"/>
  <c r="FX145" i="17" s="1"/>
  <c r="FY145" i="17" s="1"/>
  <c r="FZ145" i="17" s="1"/>
  <c r="GA145" i="17" s="1"/>
  <c r="GB145" i="17" s="1"/>
  <c r="GC145" i="17" s="1"/>
  <c r="GD145" i="17" s="1"/>
  <c r="GE145" i="17" s="1"/>
  <c r="C145" i="17"/>
  <c r="D144" i="17"/>
  <c r="E144" i="17" s="1"/>
  <c r="F144" i="17" s="1"/>
  <c r="G144" i="17" s="1"/>
  <c r="H144" i="17" s="1"/>
  <c r="I144" i="17" s="1"/>
  <c r="J144" i="17" s="1"/>
  <c r="K144" i="17" s="1"/>
  <c r="L144" i="17" s="1"/>
  <c r="M144" i="17" s="1"/>
  <c r="N144" i="17" s="1"/>
  <c r="O144" i="17" s="1"/>
  <c r="P144" i="17" s="1"/>
  <c r="Q144" i="17" s="1"/>
  <c r="R144" i="17" s="1"/>
  <c r="S144" i="17" s="1"/>
  <c r="T144" i="17" s="1"/>
  <c r="U144" i="17" s="1"/>
  <c r="V144" i="17" s="1"/>
  <c r="W144" i="17" s="1"/>
  <c r="X144" i="17" s="1"/>
  <c r="Y144" i="17" s="1"/>
  <c r="Z144" i="17" s="1"/>
  <c r="AA144" i="17" s="1"/>
  <c r="AB144" i="17" s="1"/>
  <c r="AC144" i="17" s="1"/>
  <c r="AD144" i="17" s="1"/>
  <c r="AE144" i="17" s="1"/>
  <c r="AF144" i="17" s="1"/>
  <c r="AG144" i="17" s="1"/>
  <c r="AH144" i="17" s="1"/>
  <c r="AI144" i="17" s="1"/>
  <c r="AJ144" i="17" s="1"/>
  <c r="AK144" i="17" s="1"/>
  <c r="AL144" i="17" s="1"/>
  <c r="AM144" i="17" s="1"/>
  <c r="AN144" i="17" s="1"/>
  <c r="AO144" i="17" s="1"/>
  <c r="AP144" i="17" s="1"/>
  <c r="AQ144" i="17" s="1"/>
  <c r="AR144" i="17" s="1"/>
  <c r="AS144" i="17" s="1"/>
  <c r="AT144" i="17" s="1"/>
  <c r="AU144" i="17" s="1"/>
  <c r="AV144" i="17" s="1"/>
  <c r="AW144" i="17" s="1"/>
  <c r="AX144" i="17" s="1"/>
  <c r="AY144" i="17" s="1"/>
  <c r="AZ144" i="17" s="1"/>
  <c r="BA144" i="17" s="1"/>
  <c r="BB144" i="17" s="1"/>
  <c r="BC144" i="17" s="1"/>
  <c r="BD144" i="17" s="1"/>
  <c r="BE144" i="17" s="1"/>
  <c r="BF144" i="17" s="1"/>
  <c r="BG144" i="17" s="1"/>
  <c r="BH144" i="17" s="1"/>
  <c r="BI144" i="17" s="1"/>
  <c r="BJ144" i="17" s="1"/>
  <c r="BK144" i="17" s="1"/>
  <c r="BL144" i="17" s="1"/>
  <c r="BM144" i="17" s="1"/>
  <c r="BN144" i="17" s="1"/>
  <c r="BO144" i="17" s="1"/>
  <c r="BP144" i="17" s="1"/>
  <c r="BQ144" i="17" s="1"/>
  <c r="BR144" i="17" s="1"/>
  <c r="BS144" i="17" s="1"/>
  <c r="BT144" i="17" s="1"/>
  <c r="BU144" i="17" s="1"/>
  <c r="BV144" i="17" s="1"/>
  <c r="BW144" i="17" s="1"/>
  <c r="BX144" i="17" s="1"/>
  <c r="BY144" i="17" s="1"/>
  <c r="BZ144" i="17" s="1"/>
  <c r="CA144" i="17" s="1"/>
  <c r="CB144" i="17" s="1"/>
  <c r="CC144" i="17" s="1"/>
  <c r="CD144" i="17" s="1"/>
  <c r="CE144" i="17" s="1"/>
  <c r="CF144" i="17" s="1"/>
  <c r="CG144" i="17" s="1"/>
  <c r="CH144" i="17" s="1"/>
  <c r="CI144" i="17" s="1"/>
  <c r="CJ144" i="17" s="1"/>
  <c r="CK144" i="17" s="1"/>
  <c r="CL144" i="17" s="1"/>
  <c r="CM144" i="17" s="1"/>
  <c r="CN144" i="17" s="1"/>
  <c r="CO144" i="17" s="1"/>
  <c r="CP144" i="17" s="1"/>
  <c r="CQ144" i="17" s="1"/>
  <c r="CR144" i="17" s="1"/>
  <c r="CS144" i="17" s="1"/>
  <c r="CT144" i="17" s="1"/>
  <c r="CU144" i="17" s="1"/>
  <c r="CV144" i="17" s="1"/>
  <c r="CW144" i="17" s="1"/>
  <c r="CX144" i="17" s="1"/>
  <c r="CY144" i="17" s="1"/>
  <c r="CZ144" i="17" s="1"/>
  <c r="DA144" i="17" s="1"/>
  <c r="DB144" i="17" s="1"/>
  <c r="DC144" i="17" s="1"/>
  <c r="DD144" i="17" s="1"/>
  <c r="DE144" i="17" s="1"/>
  <c r="DF144" i="17" s="1"/>
  <c r="DG144" i="17" s="1"/>
  <c r="DH144" i="17" s="1"/>
  <c r="DI144" i="17" s="1"/>
  <c r="DJ144" i="17" s="1"/>
  <c r="DK144" i="17" s="1"/>
  <c r="DL144" i="17" s="1"/>
  <c r="DM144" i="17" s="1"/>
  <c r="DN144" i="17" s="1"/>
  <c r="DO144" i="17" s="1"/>
  <c r="DP144" i="17" s="1"/>
  <c r="DQ144" i="17" s="1"/>
  <c r="DR144" i="17" s="1"/>
  <c r="DS144" i="17" s="1"/>
  <c r="DT144" i="17" s="1"/>
  <c r="DU144" i="17" s="1"/>
  <c r="DV144" i="17" s="1"/>
  <c r="DW144" i="17" s="1"/>
  <c r="DX144" i="17" s="1"/>
  <c r="DY144" i="17" s="1"/>
  <c r="DZ144" i="17" s="1"/>
  <c r="EA144" i="17" s="1"/>
  <c r="EB144" i="17" s="1"/>
  <c r="EC144" i="17" s="1"/>
  <c r="ED144" i="17" s="1"/>
  <c r="EE144" i="17" s="1"/>
  <c r="EF144" i="17" s="1"/>
  <c r="EG144" i="17" s="1"/>
  <c r="EH144" i="17" s="1"/>
  <c r="EI144" i="17" s="1"/>
  <c r="EJ144" i="17" s="1"/>
  <c r="EK144" i="17" s="1"/>
  <c r="EL144" i="17" s="1"/>
  <c r="EM144" i="17" s="1"/>
  <c r="EN144" i="17" s="1"/>
  <c r="EO144" i="17" s="1"/>
  <c r="EP144" i="17" s="1"/>
  <c r="EQ144" i="17" s="1"/>
  <c r="ER144" i="17" s="1"/>
  <c r="ES144" i="17" s="1"/>
  <c r="ET144" i="17" s="1"/>
  <c r="EU144" i="17" s="1"/>
  <c r="EV144" i="17" s="1"/>
  <c r="EW144" i="17" s="1"/>
  <c r="EX144" i="17" s="1"/>
  <c r="EY144" i="17" s="1"/>
  <c r="EZ144" i="17" s="1"/>
  <c r="FA144" i="17" s="1"/>
  <c r="FB144" i="17" s="1"/>
  <c r="FC144" i="17" s="1"/>
  <c r="FD144" i="17" s="1"/>
  <c r="FE144" i="17" s="1"/>
  <c r="FF144" i="17" s="1"/>
  <c r="FG144" i="17" s="1"/>
  <c r="FH144" i="17" s="1"/>
  <c r="FI144" i="17" s="1"/>
  <c r="FJ144" i="17" s="1"/>
  <c r="FK144" i="17" s="1"/>
  <c r="FL144" i="17" s="1"/>
  <c r="FM144" i="17" s="1"/>
  <c r="FN144" i="17" s="1"/>
  <c r="FO144" i="17" s="1"/>
  <c r="FP144" i="17" s="1"/>
  <c r="FQ144" i="17" s="1"/>
  <c r="FR144" i="17" s="1"/>
  <c r="FS144" i="17" s="1"/>
  <c r="FT144" i="17" s="1"/>
  <c r="FU144" i="17" s="1"/>
  <c r="FV144" i="17" s="1"/>
  <c r="FW144" i="17" s="1"/>
  <c r="FX144" i="17" s="1"/>
  <c r="FY144" i="17" s="1"/>
  <c r="FZ144" i="17" s="1"/>
  <c r="GA144" i="17" s="1"/>
  <c r="GB144" i="17" s="1"/>
  <c r="GC144" i="17" s="1"/>
  <c r="GD144" i="17" s="1"/>
  <c r="GE144" i="17" s="1"/>
  <c r="C144" i="17"/>
  <c r="K143" i="17"/>
  <c r="J143" i="17"/>
  <c r="I143" i="17"/>
  <c r="H143" i="17"/>
  <c r="G143" i="17"/>
  <c r="F143" i="17"/>
  <c r="E143" i="17"/>
  <c r="D143" i="17"/>
  <c r="C143" i="17"/>
  <c r="B143" i="17"/>
  <c r="G123" i="17"/>
  <c r="F123" i="17"/>
  <c r="E123" i="17"/>
  <c r="D123" i="17"/>
  <c r="G121" i="17"/>
  <c r="F121" i="17"/>
  <c r="E121" i="17"/>
  <c r="D121" i="17"/>
  <c r="G116" i="17"/>
  <c r="H116" i="17" s="1"/>
  <c r="I116" i="17" s="1"/>
  <c r="J116" i="17" s="1"/>
  <c r="F116" i="17"/>
  <c r="F117" i="17" s="1"/>
  <c r="E116" i="17"/>
  <c r="G113" i="17"/>
  <c r="H113" i="17" s="1"/>
  <c r="I113" i="17" s="1"/>
  <c r="J113" i="17" s="1"/>
  <c r="F113" i="17"/>
  <c r="F114" i="17" s="1"/>
  <c r="E113" i="17"/>
  <c r="G110" i="17"/>
  <c r="H110" i="17" s="1"/>
  <c r="I110" i="17" s="1"/>
  <c r="J110" i="17" s="1"/>
  <c r="K110" i="17" s="1"/>
  <c r="F110" i="17"/>
  <c r="E110" i="17"/>
  <c r="O108" i="17"/>
  <c r="N108" i="17"/>
  <c r="M108" i="17"/>
  <c r="L108" i="17"/>
  <c r="K108" i="17"/>
  <c r="J108" i="17"/>
  <c r="J111" i="17" s="1"/>
  <c r="I108" i="17"/>
  <c r="H108" i="17"/>
  <c r="H111" i="17" s="1"/>
  <c r="G108" i="17"/>
  <c r="F108" i="17"/>
  <c r="F111" i="17" s="1"/>
  <c r="E108" i="17"/>
  <c r="E111" i="17" s="1"/>
  <c r="GI107" i="17"/>
  <c r="GI110" i="17" s="1"/>
  <c r="M101" i="17"/>
  <c r="L101" i="17"/>
  <c r="K101" i="17"/>
  <c r="J101" i="17"/>
  <c r="I101" i="17"/>
  <c r="G101" i="17"/>
  <c r="F101" i="17"/>
  <c r="E101" i="17"/>
  <c r="D101" i="17"/>
  <c r="M99" i="17"/>
  <c r="L99" i="17"/>
  <c r="K99" i="17"/>
  <c r="J99" i="17"/>
  <c r="I99" i="17"/>
  <c r="G99" i="17"/>
  <c r="F99" i="17"/>
  <c r="E99" i="17"/>
  <c r="D99" i="17"/>
  <c r="F94" i="17"/>
  <c r="G94" i="17" s="1"/>
  <c r="E94" i="17"/>
  <c r="H91" i="17"/>
  <c r="I91" i="17" s="1"/>
  <c r="J91" i="17" s="1"/>
  <c r="K91" i="17" s="1"/>
  <c r="L91" i="17" s="1"/>
  <c r="M91" i="17" s="1"/>
  <c r="N91" i="17" s="1"/>
  <c r="O91" i="17" s="1"/>
  <c r="G91" i="17"/>
  <c r="F91" i="17"/>
  <c r="E91" i="17"/>
  <c r="F88" i="17"/>
  <c r="G88" i="17" s="1"/>
  <c r="E88" i="17"/>
  <c r="O86" i="17"/>
  <c r="N86" i="17"/>
  <c r="M86" i="17"/>
  <c r="L86" i="17"/>
  <c r="K86" i="17"/>
  <c r="J86" i="17"/>
  <c r="I86" i="17"/>
  <c r="H86" i="17"/>
  <c r="G86" i="17"/>
  <c r="F86" i="17"/>
  <c r="E86" i="17"/>
  <c r="E117" i="17" s="1"/>
  <c r="D81" i="17"/>
  <c r="D79" i="17"/>
  <c r="M76" i="17"/>
  <c r="L76" i="17"/>
  <c r="I76" i="17"/>
  <c r="H76" i="17"/>
  <c r="E76" i="17"/>
  <c r="O75" i="17"/>
  <c r="N75" i="17"/>
  <c r="M75" i="17"/>
  <c r="L75" i="17"/>
  <c r="K75" i="17"/>
  <c r="J75" i="17"/>
  <c r="I75" i="17"/>
  <c r="H75" i="17"/>
  <c r="G75" i="17"/>
  <c r="F75" i="17"/>
  <c r="E75" i="17"/>
  <c r="O73" i="17"/>
  <c r="O76" i="17" s="1"/>
  <c r="N73" i="17"/>
  <c r="N76" i="17" s="1"/>
  <c r="M73" i="17"/>
  <c r="L73" i="17"/>
  <c r="K73" i="17"/>
  <c r="K76" i="17" s="1"/>
  <c r="J73" i="17"/>
  <c r="J76" i="17" s="1"/>
  <c r="I73" i="17"/>
  <c r="H73" i="17"/>
  <c r="G73" i="17"/>
  <c r="G76" i="17" s="1"/>
  <c r="F73" i="17"/>
  <c r="F76" i="17" s="1"/>
  <c r="E73" i="17"/>
  <c r="D68" i="17"/>
  <c r="D66" i="17"/>
  <c r="O63" i="17"/>
  <c r="D65" i="17" s="1"/>
  <c r="D67" i="17" s="1"/>
  <c r="D69" i="17" s="1"/>
  <c r="N63" i="17"/>
  <c r="M63" i="17"/>
  <c r="L63" i="17"/>
  <c r="K63" i="17"/>
  <c r="J63" i="17"/>
  <c r="I63" i="17"/>
  <c r="H63" i="17"/>
  <c r="G63" i="17"/>
  <c r="F63" i="17"/>
  <c r="E63" i="17"/>
  <c r="B50" i="17"/>
  <c r="A50" i="17"/>
  <c r="E49" i="17"/>
  <c r="D49" i="17"/>
  <c r="B49" i="17"/>
  <c r="A49" i="17"/>
  <c r="E48" i="17"/>
  <c r="D48" i="17"/>
  <c r="B48" i="17"/>
  <c r="A48" i="17"/>
  <c r="B43" i="17"/>
  <c r="G43" i="17" s="1"/>
  <c r="B42" i="17"/>
  <c r="G42" i="17" s="1"/>
  <c r="B41" i="17"/>
  <c r="G41" i="17" s="1"/>
  <c r="B40" i="17"/>
  <c r="G40" i="17" s="1"/>
  <c r="B39" i="17"/>
  <c r="G39" i="17" s="1"/>
  <c r="L143" i="17" s="1"/>
  <c r="B38" i="17"/>
  <c r="G38" i="17" s="1"/>
  <c r="B37" i="17"/>
  <c r="G37" i="17" s="1"/>
  <c r="F36" i="17"/>
  <c r="I30" i="17"/>
  <c r="H30" i="17"/>
  <c r="E30" i="17"/>
  <c r="D30" i="17"/>
  <c r="B30" i="17"/>
  <c r="F30" i="17" s="1"/>
  <c r="I29" i="17"/>
  <c r="H29" i="17"/>
  <c r="E29" i="17"/>
  <c r="D29" i="17"/>
  <c r="C29" i="17"/>
  <c r="B29" i="17"/>
  <c r="F29" i="17" s="1"/>
  <c r="I28" i="17"/>
  <c r="H28" i="17"/>
  <c r="G28" i="17"/>
  <c r="E28" i="17"/>
  <c r="D28" i="17"/>
  <c r="C28" i="17"/>
  <c r="B28" i="17"/>
  <c r="F28" i="17" s="1"/>
  <c r="I27" i="17"/>
  <c r="H27" i="17"/>
  <c r="G27" i="17"/>
  <c r="E27" i="17"/>
  <c r="D27" i="17"/>
  <c r="C27" i="17"/>
  <c r="B27" i="17"/>
  <c r="F27" i="17" s="1"/>
  <c r="I26" i="17"/>
  <c r="H26" i="17"/>
  <c r="G26" i="17"/>
  <c r="E26" i="17"/>
  <c r="D26" i="17"/>
  <c r="C26" i="17"/>
  <c r="B26" i="17"/>
  <c r="F26" i="17" s="1"/>
  <c r="I25" i="17"/>
  <c r="H25" i="17"/>
  <c r="G25" i="17"/>
  <c r="E25" i="17"/>
  <c r="D25" i="17"/>
  <c r="C25" i="17"/>
  <c r="B25" i="17"/>
  <c r="F25" i="17" s="1"/>
  <c r="I24" i="17"/>
  <c r="H24" i="17"/>
  <c r="G24" i="17"/>
  <c r="E24" i="17"/>
  <c r="D24" i="17"/>
  <c r="C24" i="17"/>
  <c r="B24" i="17"/>
  <c r="F24" i="17" s="1"/>
  <c r="I23" i="17"/>
  <c r="I36" i="17" s="1"/>
  <c r="H23" i="17"/>
  <c r="H36" i="17" s="1"/>
  <c r="G23" i="17"/>
  <c r="G36" i="17" s="1"/>
  <c r="F23" i="17"/>
  <c r="E23" i="17"/>
  <c r="E36" i="17" s="1"/>
  <c r="D23" i="17"/>
  <c r="D36" i="17" s="1"/>
  <c r="C23" i="17"/>
  <c r="C36" i="17" s="1"/>
  <c r="I17" i="17"/>
  <c r="H17" i="17"/>
  <c r="G17" i="17"/>
  <c r="F17" i="17"/>
  <c r="E17" i="17"/>
  <c r="D17" i="17"/>
  <c r="C17" i="17"/>
  <c r="I16" i="17"/>
  <c r="H16" i="17"/>
  <c r="G16" i="17"/>
  <c r="F16" i="17"/>
  <c r="E16" i="17"/>
  <c r="D16" i="17"/>
  <c r="C16" i="17"/>
  <c r="I15" i="17"/>
  <c r="H15" i="17"/>
  <c r="G15" i="17"/>
  <c r="F15" i="17"/>
  <c r="E15" i="17"/>
  <c r="D15" i="17"/>
  <c r="C15" i="17"/>
  <c r="I14" i="17"/>
  <c r="H14" i="17"/>
  <c r="G14" i="17"/>
  <c r="F14" i="17"/>
  <c r="E14" i="17"/>
  <c r="D14" i="17"/>
  <c r="C14" i="17"/>
  <c r="I13" i="17"/>
  <c r="H13" i="17"/>
  <c r="G13" i="17"/>
  <c r="F13" i="17"/>
  <c r="E13" i="17"/>
  <c r="D13" i="17"/>
  <c r="C13" i="17"/>
  <c r="I12" i="17"/>
  <c r="H12" i="17"/>
  <c r="G12" i="17"/>
  <c r="F12" i="17"/>
  <c r="E12" i="17"/>
  <c r="D12" i="17"/>
  <c r="C12" i="17"/>
  <c r="I11" i="17"/>
  <c r="H11" i="17"/>
  <c r="G11" i="17"/>
  <c r="F11" i="17"/>
  <c r="E11" i="17"/>
  <c r="D11" i="17"/>
  <c r="C11" i="17"/>
  <c r="AQ163" i="16"/>
  <c r="AP163" i="16"/>
  <c r="AO163" i="16"/>
  <c r="AN163" i="16"/>
  <c r="AM163" i="16"/>
  <c r="AL163" i="16"/>
  <c r="AK163" i="16"/>
  <c r="AQ162" i="16"/>
  <c r="AP162" i="16"/>
  <c r="AO162" i="16"/>
  <c r="AN162" i="16"/>
  <c r="AM162" i="16"/>
  <c r="AL162" i="16"/>
  <c r="AK162" i="16"/>
  <c r="AQ161" i="16"/>
  <c r="AP161" i="16"/>
  <c r="AO161" i="16"/>
  <c r="AN161" i="16"/>
  <c r="AM161" i="16"/>
  <c r="AL161" i="16"/>
  <c r="AK161" i="16"/>
  <c r="AQ160" i="16"/>
  <c r="AP160" i="16"/>
  <c r="AO160" i="16"/>
  <c r="AN160" i="16"/>
  <c r="AM160" i="16"/>
  <c r="AL160" i="16"/>
  <c r="AK160" i="16"/>
  <c r="AQ159" i="16"/>
  <c r="AP159" i="16"/>
  <c r="AO159" i="16"/>
  <c r="AN159" i="16"/>
  <c r="AM159" i="16"/>
  <c r="AL159" i="16"/>
  <c r="AK159" i="16"/>
  <c r="AQ158" i="16"/>
  <c r="AP158" i="16"/>
  <c r="AO158" i="16"/>
  <c r="AN158" i="16"/>
  <c r="AM158" i="16"/>
  <c r="AL158" i="16"/>
  <c r="AK158" i="16"/>
  <c r="AQ157" i="16"/>
  <c r="AP157" i="16"/>
  <c r="AO157" i="16"/>
  <c r="AN157" i="16"/>
  <c r="AM157" i="16"/>
  <c r="AL157" i="16"/>
  <c r="AK157" i="16"/>
  <c r="C148" i="16"/>
  <c r="E146" i="16"/>
  <c r="F146" i="16" s="1"/>
  <c r="G146" i="16" s="1"/>
  <c r="D146" i="16"/>
  <c r="B146" i="16"/>
  <c r="C146" i="16" s="1"/>
  <c r="C149" i="16" s="1"/>
  <c r="D145" i="16"/>
  <c r="E145" i="16" s="1"/>
  <c r="F145" i="16" s="1"/>
  <c r="G145" i="16" s="1"/>
  <c r="C145" i="16"/>
  <c r="G144" i="16"/>
  <c r="G147" i="16" s="1"/>
  <c r="D144" i="16"/>
  <c r="E144" i="16" s="1"/>
  <c r="F144" i="16" s="1"/>
  <c r="C144" i="16"/>
  <c r="C147" i="16" s="1"/>
  <c r="K143" i="16"/>
  <c r="J143" i="16"/>
  <c r="I143" i="16"/>
  <c r="H143" i="16"/>
  <c r="G143" i="16"/>
  <c r="F143" i="16"/>
  <c r="E143" i="16"/>
  <c r="D143" i="16"/>
  <c r="C143" i="16"/>
  <c r="B143" i="16"/>
  <c r="G123" i="16"/>
  <c r="F123" i="16"/>
  <c r="E123" i="16"/>
  <c r="D123" i="16"/>
  <c r="G121" i="16"/>
  <c r="F121" i="16"/>
  <c r="E121" i="16"/>
  <c r="D121" i="16"/>
  <c r="F116" i="16"/>
  <c r="G116" i="16" s="1"/>
  <c r="E116" i="16"/>
  <c r="F113" i="16"/>
  <c r="G113" i="16" s="1"/>
  <c r="E113" i="16"/>
  <c r="GI110" i="16"/>
  <c r="H110" i="16"/>
  <c r="I110" i="16" s="1"/>
  <c r="J110" i="16" s="1"/>
  <c r="K110" i="16" s="1"/>
  <c r="L110" i="16" s="1"/>
  <c r="G110" i="16"/>
  <c r="F110" i="16"/>
  <c r="E110" i="16"/>
  <c r="O108" i="16"/>
  <c r="N108" i="16"/>
  <c r="M108" i="16"/>
  <c r="L108" i="16"/>
  <c r="K108" i="16"/>
  <c r="K111" i="16" s="1"/>
  <c r="J108" i="16"/>
  <c r="I108" i="16"/>
  <c r="H108" i="16"/>
  <c r="G108" i="16"/>
  <c r="G111" i="16" s="1"/>
  <c r="F108" i="16"/>
  <c r="F111" i="16" s="1"/>
  <c r="E108" i="16"/>
  <c r="E111" i="16" s="1"/>
  <c r="GI107" i="16"/>
  <c r="M101" i="16"/>
  <c r="L101" i="16"/>
  <c r="K101" i="16"/>
  <c r="J101" i="16"/>
  <c r="I101" i="16"/>
  <c r="G101" i="16"/>
  <c r="F101" i="16"/>
  <c r="E101" i="16"/>
  <c r="D101" i="16"/>
  <c r="M99" i="16"/>
  <c r="L99" i="16"/>
  <c r="K99" i="16"/>
  <c r="J99" i="16"/>
  <c r="I99" i="16"/>
  <c r="G99" i="16"/>
  <c r="F99" i="16"/>
  <c r="E99" i="16"/>
  <c r="D99" i="16"/>
  <c r="F94" i="16"/>
  <c r="G94" i="16" s="1"/>
  <c r="E94" i="16"/>
  <c r="G91" i="16"/>
  <c r="H91" i="16" s="1"/>
  <c r="E91" i="16"/>
  <c r="F91" i="16" s="1"/>
  <c r="E88" i="16"/>
  <c r="F88" i="16" s="1"/>
  <c r="G88" i="16" s="1"/>
  <c r="O86" i="16"/>
  <c r="N86" i="16"/>
  <c r="M86" i="16"/>
  <c r="L86" i="16"/>
  <c r="K86" i="16"/>
  <c r="J86" i="16"/>
  <c r="I86" i="16"/>
  <c r="H86" i="16"/>
  <c r="G86" i="16"/>
  <c r="F86" i="16"/>
  <c r="F89" i="16" s="1"/>
  <c r="E86" i="16"/>
  <c r="D81" i="16"/>
  <c r="D79" i="16"/>
  <c r="N76" i="16"/>
  <c r="M76" i="16"/>
  <c r="J76" i="16"/>
  <c r="I76" i="16"/>
  <c r="F76" i="16"/>
  <c r="E76" i="16"/>
  <c r="O75" i="16"/>
  <c r="N75" i="16"/>
  <c r="M75" i="16"/>
  <c r="L75" i="16"/>
  <c r="K75" i="16"/>
  <c r="J75" i="16"/>
  <c r="I75" i="16"/>
  <c r="H75" i="16"/>
  <c r="G75" i="16"/>
  <c r="F75" i="16"/>
  <c r="E75" i="16"/>
  <c r="O73" i="16"/>
  <c r="O76" i="16" s="1"/>
  <c r="N73" i="16"/>
  <c r="M73" i="16"/>
  <c r="L73" i="16"/>
  <c r="L76" i="16" s="1"/>
  <c r="K73" i="16"/>
  <c r="K76" i="16" s="1"/>
  <c r="J73" i="16"/>
  <c r="I73" i="16"/>
  <c r="H73" i="16"/>
  <c r="H76" i="16" s="1"/>
  <c r="G73" i="16"/>
  <c r="G76" i="16" s="1"/>
  <c r="F73" i="16"/>
  <c r="E73" i="16"/>
  <c r="D68" i="16"/>
  <c r="D66" i="16"/>
  <c r="O63" i="16"/>
  <c r="D65" i="16" s="1"/>
  <c r="D67" i="16" s="1"/>
  <c r="D69" i="16" s="1"/>
  <c r="N63" i="16"/>
  <c r="M63" i="16"/>
  <c r="L63" i="16"/>
  <c r="K63" i="16"/>
  <c r="J63" i="16"/>
  <c r="I63" i="16"/>
  <c r="H63" i="16"/>
  <c r="G63" i="16"/>
  <c r="F63" i="16"/>
  <c r="E63" i="16"/>
  <c r="B50" i="16"/>
  <c r="A50" i="16"/>
  <c r="E49" i="16"/>
  <c r="D49" i="16"/>
  <c r="B49" i="16"/>
  <c r="A49" i="16"/>
  <c r="E48" i="16"/>
  <c r="D48" i="16"/>
  <c r="B48" i="16"/>
  <c r="A48" i="16"/>
  <c r="I30" i="16"/>
  <c r="E30" i="16"/>
  <c r="B30" i="16"/>
  <c r="F30" i="16" s="1"/>
  <c r="I29" i="16"/>
  <c r="E29" i="16"/>
  <c r="B29" i="16"/>
  <c r="F29" i="16" s="1"/>
  <c r="I28" i="16"/>
  <c r="E28" i="16"/>
  <c r="B28" i="16"/>
  <c r="F28" i="16" s="1"/>
  <c r="I27" i="16"/>
  <c r="E27" i="16"/>
  <c r="B27" i="16"/>
  <c r="F27" i="16" s="1"/>
  <c r="I26" i="16"/>
  <c r="E26" i="16"/>
  <c r="B26" i="16"/>
  <c r="F26" i="16" s="1"/>
  <c r="I25" i="16"/>
  <c r="E25" i="16"/>
  <c r="B25" i="16"/>
  <c r="F25" i="16" s="1"/>
  <c r="I24" i="16"/>
  <c r="E24" i="16"/>
  <c r="B24" i="16"/>
  <c r="F24" i="16" s="1"/>
  <c r="I23" i="16"/>
  <c r="I36" i="16" s="1"/>
  <c r="H23" i="16"/>
  <c r="H36" i="16" s="1"/>
  <c r="G23" i="16"/>
  <c r="G36" i="16" s="1"/>
  <c r="F23" i="16"/>
  <c r="F36" i="16" s="1"/>
  <c r="E23" i="16"/>
  <c r="E36" i="16" s="1"/>
  <c r="D23" i="16"/>
  <c r="D36" i="16" s="1"/>
  <c r="C23" i="16"/>
  <c r="C36" i="16" s="1"/>
  <c r="I17" i="16"/>
  <c r="H17" i="16"/>
  <c r="G17" i="16"/>
  <c r="F17" i="16"/>
  <c r="E17" i="16"/>
  <c r="D17" i="16"/>
  <c r="C17" i="16"/>
  <c r="I16" i="16"/>
  <c r="H16" i="16"/>
  <c r="G16" i="16"/>
  <c r="F16" i="16"/>
  <c r="E16" i="16"/>
  <c r="D16" i="16"/>
  <c r="C16" i="16"/>
  <c r="I15" i="16"/>
  <c r="H15" i="16"/>
  <c r="G15" i="16"/>
  <c r="F15" i="16"/>
  <c r="E15" i="16"/>
  <c r="D15" i="16"/>
  <c r="C15" i="16"/>
  <c r="I14" i="16"/>
  <c r="H14" i="16"/>
  <c r="G14" i="16"/>
  <c r="F14" i="16"/>
  <c r="E14" i="16"/>
  <c r="D14" i="16"/>
  <c r="C14" i="16"/>
  <c r="I13" i="16"/>
  <c r="H13" i="16"/>
  <c r="G13" i="16"/>
  <c r="F13" i="16"/>
  <c r="E13" i="16"/>
  <c r="D13" i="16"/>
  <c r="C13" i="16"/>
  <c r="I12" i="16"/>
  <c r="H12" i="16"/>
  <c r="G12" i="16"/>
  <c r="F12" i="16"/>
  <c r="E12" i="16"/>
  <c r="D12" i="16"/>
  <c r="C12" i="16"/>
  <c r="I11" i="16"/>
  <c r="H11" i="16"/>
  <c r="G11" i="16"/>
  <c r="F11" i="16"/>
  <c r="E11" i="16"/>
  <c r="D11" i="16"/>
  <c r="C11" i="16"/>
  <c r="AQ163" i="14"/>
  <c r="AP163" i="14"/>
  <c r="AO163" i="14"/>
  <c r="AN163" i="14"/>
  <c r="AM163" i="14"/>
  <c r="AL163" i="14"/>
  <c r="AK163" i="14"/>
  <c r="AQ162" i="14"/>
  <c r="AP162" i="14"/>
  <c r="AO162" i="14"/>
  <c r="AN162" i="14"/>
  <c r="AM162" i="14"/>
  <c r="AL162" i="14"/>
  <c r="AK162" i="14"/>
  <c r="AQ161" i="14"/>
  <c r="AP161" i="14"/>
  <c r="AO161" i="14"/>
  <c r="AN161" i="14"/>
  <c r="AM161" i="14"/>
  <c r="AL161" i="14"/>
  <c r="AK161" i="14"/>
  <c r="B161" i="14"/>
  <c r="AQ160" i="14"/>
  <c r="AP160" i="14"/>
  <c r="AO160" i="14"/>
  <c r="AN160" i="14"/>
  <c r="AM160" i="14"/>
  <c r="AL160" i="14"/>
  <c r="AK160" i="14"/>
  <c r="AQ159" i="14"/>
  <c r="AP159" i="14"/>
  <c r="AO159" i="14"/>
  <c r="AN159" i="14"/>
  <c r="AM159" i="14"/>
  <c r="AL159" i="14"/>
  <c r="AK159" i="14"/>
  <c r="AQ158" i="14"/>
  <c r="AP158" i="14"/>
  <c r="AO158" i="14"/>
  <c r="AN158" i="14"/>
  <c r="AM158" i="14"/>
  <c r="AL158" i="14"/>
  <c r="AK158" i="14"/>
  <c r="AQ157" i="14"/>
  <c r="AP157" i="14"/>
  <c r="AO157" i="14"/>
  <c r="AN157" i="14"/>
  <c r="AM157" i="14"/>
  <c r="AL157" i="14"/>
  <c r="AK157" i="14"/>
  <c r="D146" i="14"/>
  <c r="E146" i="14" s="1"/>
  <c r="F146" i="14" s="1"/>
  <c r="G146" i="14" s="1"/>
  <c r="H146" i="14" s="1"/>
  <c r="I146" i="14" s="1"/>
  <c r="J146" i="14" s="1"/>
  <c r="K146" i="14" s="1"/>
  <c r="L146" i="14" s="1"/>
  <c r="M146" i="14" s="1"/>
  <c r="N146" i="14" s="1"/>
  <c r="O146" i="14" s="1"/>
  <c r="P146" i="14" s="1"/>
  <c r="Q146" i="14" s="1"/>
  <c r="R146" i="14" s="1"/>
  <c r="S146" i="14" s="1"/>
  <c r="T146" i="14" s="1"/>
  <c r="U146" i="14" s="1"/>
  <c r="V146" i="14" s="1"/>
  <c r="W146" i="14" s="1"/>
  <c r="X146" i="14" s="1"/>
  <c r="Y146" i="14" s="1"/>
  <c r="Z146" i="14" s="1"/>
  <c r="AA146" i="14" s="1"/>
  <c r="AB146" i="14" s="1"/>
  <c r="AC146" i="14" s="1"/>
  <c r="AD146" i="14" s="1"/>
  <c r="AE146" i="14" s="1"/>
  <c r="AF146" i="14" s="1"/>
  <c r="AG146" i="14" s="1"/>
  <c r="AH146" i="14" s="1"/>
  <c r="AI146" i="14" s="1"/>
  <c r="AJ146" i="14" s="1"/>
  <c r="AK146" i="14" s="1"/>
  <c r="AL146" i="14" s="1"/>
  <c r="AM146" i="14" s="1"/>
  <c r="AN146" i="14" s="1"/>
  <c r="AO146" i="14" s="1"/>
  <c r="AP146" i="14" s="1"/>
  <c r="AQ146" i="14" s="1"/>
  <c r="AR146" i="14" s="1"/>
  <c r="AS146" i="14" s="1"/>
  <c r="AT146" i="14" s="1"/>
  <c r="AU146" i="14" s="1"/>
  <c r="AV146" i="14" s="1"/>
  <c r="AW146" i="14" s="1"/>
  <c r="AX146" i="14" s="1"/>
  <c r="AY146" i="14" s="1"/>
  <c r="AZ146" i="14" s="1"/>
  <c r="BA146" i="14" s="1"/>
  <c r="BB146" i="14" s="1"/>
  <c r="BC146" i="14" s="1"/>
  <c r="BD146" i="14" s="1"/>
  <c r="BE146" i="14" s="1"/>
  <c r="BF146" i="14" s="1"/>
  <c r="BG146" i="14" s="1"/>
  <c r="BH146" i="14" s="1"/>
  <c r="BI146" i="14" s="1"/>
  <c r="BJ146" i="14" s="1"/>
  <c r="BK146" i="14" s="1"/>
  <c r="BL146" i="14" s="1"/>
  <c r="BM146" i="14" s="1"/>
  <c r="BN146" i="14" s="1"/>
  <c r="BO146" i="14" s="1"/>
  <c r="BP146" i="14" s="1"/>
  <c r="BQ146" i="14" s="1"/>
  <c r="BR146" i="14" s="1"/>
  <c r="BS146" i="14" s="1"/>
  <c r="BT146" i="14" s="1"/>
  <c r="BU146" i="14" s="1"/>
  <c r="BV146" i="14" s="1"/>
  <c r="BW146" i="14" s="1"/>
  <c r="BX146" i="14" s="1"/>
  <c r="BY146" i="14" s="1"/>
  <c r="BZ146" i="14" s="1"/>
  <c r="CA146" i="14" s="1"/>
  <c r="CB146" i="14" s="1"/>
  <c r="CC146" i="14" s="1"/>
  <c r="CD146" i="14" s="1"/>
  <c r="CE146" i="14" s="1"/>
  <c r="CF146" i="14" s="1"/>
  <c r="CG146" i="14" s="1"/>
  <c r="CH146" i="14" s="1"/>
  <c r="CI146" i="14" s="1"/>
  <c r="CJ146" i="14" s="1"/>
  <c r="CK146" i="14" s="1"/>
  <c r="CL146" i="14" s="1"/>
  <c r="CM146" i="14" s="1"/>
  <c r="CN146" i="14" s="1"/>
  <c r="CO146" i="14" s="1"/>
  <c r="CP146" i="14" s="1"/>
  <c r="CQ146" i="14" s="1"/>
  <c r="CR146" i="14" s="1"/>
  <c r="CS146" i="14" s="1"/>
  <c r="CT146" i="14" s="1"/>
  <c r="CU146" i="14" s="1"/>
  <c r="CV146" i="14" s="1"/>
  <c r="CW146" i="14" s="1"/>
  <c r="CX146" i="14" s="1"/>
  <c r="CY146" i="14" s="1"/>
  <c r="CZ146" i="14" s="1"/>
  <c r="DA146" i="14" s="1"/>
  <c r="DB146" i="14" s="1"/>
  <c r="DC146" i="14" s="1"/>
  <c r="DD146" i="14" s="1"/>
  <c r="DE146" i="14" s="1"/>
  <c r="DF146" i="14" s="1"/>
  <c r="DG146" i="14" s="1"/>
  <c r="DH146" i="14" s="1"/>
  <c r="DI146" i="14" s="1"/>
  <c r="DJ146" i="14" s="1"/>
  <c r="DK146" i="14" s="1"/>
  <c r="DL146" i="14" s="1"/>
  <c r="DM146" i="14" s="1"/>
  <c r="DN146" i="14" s="1"/>
  <c r="DO146" i="14" s="1"/>
  <c r="DP146" i="14" s="1"/>
  <c r="DQ146" i="14" s="1"/>
  <c r="DR146" i="14" s="1"/>
  <c r="DS146" i="14" s="1"/>
  <c r="DT146" i="14" s="1"/>
  <c r="DU146" i="14" s="1"/>
  <c r="DV146" i="14" s="1"/>
  <c r="DW146" i="14" s="1"/>
  <c r="DX146" i="14" s="1"/>
  <c r="DY146" i="14" s="1"/>
  <c r="DZ146" i="14" s="1"/>
  <c r="EA146" i="14" s="1"/>
  <c r="EB146" i="14" s="1"/>
  <c r="EC146" i="14" s="1"/>
  <c r="ED146" i="14" s="1"/>
  <c r="EE146" i="14" s="1"/>
  <c r="EF146" i="14" s="1"/>
  <c r="EG146" i="14" s="1"/>
  <c r="EH146" i="14" s="1"/>
  <c r="EI146" i="14" s="1"/>
  <c r="EJ146" i="14" s="1"/>
  <c r="EK146" i="14" s="1"/>
  <c r="EL146" i="14" s="1"/>
  <c r="EM146" i="14" s="1"/>
  <c r="EN146" i="14" s="1"/>
  <c r="EO146" i="14" s="1"/>
  <c r="EP146" i="14" s="1"/>
  <c r="EQ146" i="14" s="1"/>
  <c r="ER146" i="14" s="1"/>
  <c r="ES146" i="14" s="1"/>
  <c r="ET146" i="14" s="1"/>
  <c r="EU146" i="14" s="1"/>
  <c r="EV146" i="14" s="1"/>
  <c r="EW146" i="14" s="1"/>
  <c r="EX146" i="14" s="1"/>
  <c r="EY146" i="14" s="1"/>
  <c r="EZ146" i="14" s="1"/>
  <c r="FA146" i="14" s="1"/>
  <c r="FB146" i="14" s="1"/>
  <c r="FC146" i="14" s="1"/>
  <c r="FD146" i="14" s="1"/>
  <c r="FE146" i="14" s="1"/>
  <c r="FF146" i="14" s="1"/>
  <c r="FG146" i="14" s="1"/>
  <c r="FH146" i="14" s="1"/>
  <c r="FI146" i="14" s="1"/>
  <c r="FJ146" i="14" s="1"/>
  <c r="FK146" i="14" s="1"/>
  <c r="FL146" i="14" s="1"/>
  <c r="FM146" i="14" s="1"/>
  <c r="FN146" i="14" s="1"/>
  <c r="FO146" i="14" s="1"/>
  <c r="FP146" i="14" s="1"/>
  <c r="FQ146" i="14" s="1"/>
  <c r="FR146" i="14" s="1"/>
  <c r="FS146" i="14" s="1"/>
  <c r="FT146" i="14" s="1"/>
  <c r="FU146" i="14" s="1"/>
  <c r="FV146" i="14" s="1"/>
  <c r="FW146" i="14" s="1"/>
  <c r="FX146" i="14" s="1"/>
  <c r="FY146" i="14" s="1"/>
  <c r="FZ146" i="14" s="1"/>
  <c r="GA146" i="14" s="1"/>
  <c r="GB146" i="14" s="1"/>
  <c r="GC146" i="14" s="1"/>
  <c r="GD146" i="14" s="1"/>
  <c r="GE146" i="14" s="1"/>
  <c r="C146" i="14"/>
  <c r="B146" i="14"/>
  <c r="C145" i="14"/>
  <c r="D145" i="14" s="1"/>
  <c r="E145" i="14" s="1"/>
  <c r="F145" i="14" s="1"/>
  <c r="G145" i="14" s="1"/>
  <c r="H145" i="14" s="1"/>
  <c r="I145" i="14" s="1"/>
  <c r="J145" i="14" s="1"/>
  <c r="K145" i="14" s="1"/>
  <c r="C144" i="14"/>
  <c r="D144" i="14" s="1"/>
  <c r="E144" i="14" s="1"/>
  <c r="F144" i="14" s="1"/>
  <c r="K143" i="14"/>
  <c r="J143" i="14"/>
  <c r="I143" i="14"/>
  <c r="H143" i="14"/>
  <c r="G143" i="14"/>
  <c r="F143" i="14"/>
  <c r="E143" i="14"/>
  <c r="D143" i="14"/>
  <c r="C143" i="14"/>
  <c r="C148" i="14" s="1"/>
  <c r="B143" i="14"/>
  <c r="G123" i="14"/>
  <c r="F123" i="14"/>
  <c r="E123" i="14"/>
  <c r="D123" i="14"/>
  <c r="G121" i="14"/>
  <c r="F121" i="14"/>
  <c r="E121" i="14"/>
  <c r="D121" i="14"/>
  <c r="F116" i="14"/>
  <c r="G116" i="14" s="1"/>
  <c r="H116" i="14" s="1"/>
  <c r="I116" i="14" s="1"/>
  <c r="J116" i="14" s="1"/>
  <c r="E116" i="14"/>
  <c r="F114" i="14"/>
  <c r="F113" i="14"/>
  <c r="G113" i="14" s="1"/>
  <c r="H113" i="14" s="1"/>
  <c r="I113" i="14" s="1"/>
  <c r="J113" i="14" s="1"/>
  <c r="E113" i="14"/>
  <c r="F110" i="14"/>
  <c r="G110" i="14" s="1"/>
  <c r="H110" i="14" s="1"/>
  <c r="I110" i="14" s="1"/>
  <c r="J110" i="14" s="1"/>
  <c r="E110" i="14"/>
  <c r="O108" i="14"/>
  <c r="N108" i="14"/>
  <c r="M108" i="14"/>
  <c r="L108" i="14"/>
  <c r="K108" i="14"/>
  <c r="J108" i="14"/>
  <c r="I108" i="14"/>
  <c r="I111" i="14" s="1"/>
  <c r="H108" i="14"/>
  <c r="H111" i="14" s="1"/>
  <c r="G108" i="14"/>
  <c r="G111" i="14" s="1"/>
  <c r="F108" i="14"/>
  <c r="E108" i="14"/>
  <c r="E111" i="14" s="1"/>
  <c r="GI107" i="14"/>
  <c r="GI110" i="14" s="1"/>
  <c r="M101" i="14"/>
  <c r="L101" i="14"/>
  <c r="K101" i="14"/>
  <c r="J101" i="14"/>
  <c r="I101" i="14"/>
  <c r="G101" i="14"/>
  <c r="F101" i="14"/>
  <c r="E101" i="14"/>
  <c r="D101" i="14"/>
  <c r="M99" i="14"/>
  <c r="L99" i="14"/>
  <c r="K99" i="14"/>
  <c r="J99" i="14"/>
  <c r="I99" i="14"/>
  <c r="G99" i="14"/>
  <c r="F99" i="14"/>
  <c r="E99" i="14"/>
  <c r="D99" i="14"/>
  <c r="E94" i="14"/>
  <c r="H92" i="14"/>
  <c r="K91" i="14"/>
  <c r="L91" i="14" s="1"/>
  <c r="M91" i="14" s="1"/>
  <c r="N91" i="14" s="1"/>
  <c r="O91" i="14" s="1"/>
  <c r="G91" i="14"/>
  <c r="H91" i="14" s="1"/>
  <c r="I91" i="14" s="1"/>
  <c r="J91" i="14" s="1"/>
  <c r="F91" i="14"/>
  <c r="E91" i="14"/>
  <c r="E88" i="14"/>
  <c r="O86" i="14"/>
  <c r="N86" i="14"/>
  <c r="M86" i="14"/>
  <c r="L86" i="14"/>
  <c r="K86" i="14"/>
  <c r="J86" i="14"/>
  <c r="I86" i="14"/>
  <c r="I117" i="14" s="1"/>
  <c r="H86" i="14"/>
  <c r="G86" i="14"/>
  <c r="F86" i="14"/>
  <c r="E86" i="14"/>
  <c r="E117" i="14" s="1"/>
  <c r="D81" i="14"/>
  <c r="D79" i="14"/>
  <c r="O76" i="14"/>
  <c r="L76" i="14"/>
  <c r="K76" i="14"/>
  <c r="H76" i="14"/>
  <c r="D78" i="14" s="1"/>
  <c r="D80" i="14" s="1"/>
  <c r="D82" i="14" s="1"/>
  <c r="G76" i="14"/>
  <c r="O75" i="14"/>
  <c r="N75" i="14"/>
  <c r="M75" i="14"/>
  <c r="L75" i="14"/>
  <c r="K75" i="14"/>
  <c r="J75" i="14"/>
  <c r="I75" i="14"/>
  <c r="H75" i="14"/>
  <c r="G75" i="14"/>
  <c r="F75" i="14"/>
  <c r="E75" i="14"/>
  <c r="O73" i="14"/>
  <c r="N73" i="14"/>
  <c r="N76" i="14" s="1"/>
  <c r="M73" i="14"/>
  <c r="M76" i="14" s="1"/>
  <c r="L73" i="14"/>
  <c r="K73" i="14"/>
  <c r="J73" i="14"/>
  <c r="J76" i="14" s="1"/>
  <c r="I73" i="14"/>
  <c r="I76" i="14" s="1"/>
  <c r="H73" i="14"/>
  <c r="G73" i="14"/>
  <c r="F73" i="14"/>
  <c r="F76" i="14" s="1"/>
  <c r="E73" i="14"/>
  <c r="E76" i="14" s="1"/>
  <c r="D68" i="14"/>
  <c r="D66" i="14"/>
  <c r="O63" i="14"/>
  <c r="N63" i="14"/>
  <c r="M63" i="14"/>
  <c r="L63" i="14"/>
  <c r="K63" i="14"/>
  <c r="J63" i="14"/>
  <c r="I63" i="14"/>
  <c r="H63" i="14"/>
  <c r="G63" i="14"/>
  <c r="F63" i="14"/>
  <c r="E63" i="14"/>
  <c r="B50" i="14"/>
  <c r="A50" i="14"/>
  <c r="E49" i="14"/>
  <c r="D49" i="14"/>
  <c r="B49" i="14"/>
  <c r="A49" i="14"/>
  <c r="E48" i="14"/>
  <c r="D48" i="14"/>
  <c r="B48" i="14"/>
  <c r="A48" i="14"/>
  <c r="I41" i="14"/>
  <c r="I36" i="14"/>
  <c r="E36" i="14"/>
  <c r="H30" i="14"/>
  <c r="G30" i="14"/>
  <c r="D30" i="14"/>
  <c r="C30" i="14"/>
  <c r="B30" i="14"/>
  <c r="B43" i="14" s="1"/>
  <c r="H29" i="14"/>
  <c r="G29" i="14"/>
  <c r="D29" i="14"/>
  <c r="C29" i="14"/>
  <c r="B29" i="14"/>
  <c r="B42" i="14" s="1"/>
  <c r="I42" i="14" s="1"/>
  <c r="H28" i="14"/>
  <c r="G28" i="14"/>
  <c r="D28" i="14"/>
  <c r="C28" i="14"/>
  <c r="B28" i="14"/>
  <c r="B41" i="14" s="1"/>
  <c r="H27" i="14"/>
  <c r="G27" i="14"/>
  <c r="D27" i="14"/>
  <c r="C27" i="14"/>
  <c r="B27" i="14"/>
  <c r="B40" i="14" s="1"/>
  <c r="H26" i="14"/>
  <c r="G26" i="14"/>
  <c r="D26" i="14"/>
  <c r="C26" i="14"/>
  <c r="B26" i="14"/>
  <c r="B39" i="14" s="1"/>
  <c r="H25" i="14"/>
  <c r="G25" i="14"/>
  <c r="D25" i="14"/>
  <c r="C25" i="14"/>
  <c r="B25" i="14"/>
  <c r="B38" i="14" s="1"/>
  <c r="I38" i="14" s="1"/>
  <c r="H24" i="14"/>
  <c r="G24" i="14"/>
  <c r="D24" i="14"/>
  <c r="C24" i="14"/>
  <c r="B24" i="14"/>
  <c r="B37" i="14" s="1"/>
  <c r="I37" i="14" s="1"/>
  <c r="I23" i="14"/>
  <c r="H23" i="14"/>
  <c r="H36" i="14" s="1"/>
  <c r="G23" i="14"/>
  <c r="G36" i="14" s="1"/>
  <c r="F23" i="14"/>
  <c r="F36" i="14" s="1"/>
  <c r="E23" i="14"/>
  <c r="D23" i="14"/>
  <c r="D36" i="14" s="1"/>
  <c r="C23" i="14"/>
  <c r="C36" i="14" s="1"/>
  <c r="I17" i="14"/>
  <c r="H17" i="14"/>
  <c r="G17" i="14"/>
  <c r="F17" i="14"/>
  <c r="E17" i="14"/>
  <c r="D17" i="14"/>
  <c r="C17" i="14"/>
  <c r="I16" i="14"/>
  <c r="H16" i="14"/>
  <c r="G16" i="14"/>
  <c r="F16" i="14"/>
  <c r="E16" i="14"/>
  <c r="D16" i="14"/>
  <c r="C16" i="14"/>
  <c r="I15" i="14"/>
  <c r="H15" i="14"/>
  <c r="G15" i="14"/>
  <c r="F15" i="14"/>
  <c r="E15" i="14"/>
  <c r="D15" i="14"/>
  <c r="C15" i="14"/>
  <c r="I14" i="14"/>
  <c r="H14" i="14"/>
  <c r="G14" i="14"/>
  <c r="F14" i="14"/>
  <c r="E14" i="14"/>
  <c r="D14" i="14"/>
  <c r="C14" i="14"/>
  <c r="I13" i="14"/>
  <c r="H13" i="14"/>
  <c r="G13" i="14"/>
  <c r="F13" i="14"/>
  <c r="E13" i="14"/>
  <c r="D13" i="14"/>
  <c r="C13" i="14"/>
  <c r="I12" i="14"/>
  <c r="H12" i="14"/>
  <c r="G12" i="14"/>
  <c r="F12" i="14"/>
  <c r="E12" i="14"/>
  <c r="D12" i="14"/>
  <c r="C12" i="14"/>
  <c r="I11" i="14"/>
  <c r="H11" i="14"/>
  <c r="G11" i="14"/>
  <c r="F11" i="14"/>
  <c r="E11" i="14"/>
  <c r="D11" i="14"/>
  <c r="C11" i="14"/>
  <c r="K113" i="12"/>
  <c r="I111" i="12"/>
  <c r="I112" i="12" s="1"/>
  <c r="G111" i="12"/>
  <c r="F111" i="12"/>
  <c r="J110" i="12"/>
  <c r="G110" i="12"/>
  <c r="F110" i="12"/>
  <c r="I109" i="12"/>
  <c r="H109" i="12"/>
  <c r="G109" i="12"/>
  <c r="F109" i="12"/>
  <c r="J108" i="12"/>
  <c r="I108" i="12"/>
  <c r="H108" i="12"/>
  <c r="G108" i="12"/>
  <c r="G112" i="12" s="1"/>
  <c r="F108" i="12"/>
  <c r="F112" i="12" s="1"/>
  <c r="I105" i="12"/>
  <c r="H105" i="12"/>
  <c r="H111" i="12" s="1"/>
  <c r="H112" i="12" s="1"/>
  <c r="K104" i="12"/>
  <c r="J104" i="12"/>
  <c r="J103" i="12"/>
  <c r="K103" i="12" s="1"/>
  <c r="K102" i="12"/>
  <c r="K109" i="12" s="1"/>
  <c r="J102" i="12"/>
  <c r="J109" i="12" s="1"/>
  <c r="K99" i="12"/>
  <c r="I97" i="12"/>
  <c r="I98" i="12" s="1"/>
  <c r="H97" i="12"/>
  <c r="H98" i="12" s="1"/>
  <c r="G97" i="12"/>
  <c r="F97" i="12"/>
  <c r="J96" i="12"/>
  <c r="G96" i="12"/>
  <c r="F96" i="12"/>
  <c r="I95" i="12"/>
  <c r="H95" i="12"/>
  <c r="G95" i="12"/>
  <c r="F95" i="12"/>
  <c r="J94" i="12"/>
  <c r="I94" i="12"/>
  <c r="H94" i="12"/>
  <c r="G94" i="12"/>
  <c r="G98" i="12" s="1"/>
  <c r="F94" i="12"/>
  <c r="F98" i="12" s="1"/>
  <c r="I91" i="12"/>
  <c r="H91" i="12"/>
  <c r="K91" i="12" s="1"/>
  <c r="K90" i="12"/>
  <c r="J90" i="12"/>
  <c r="J89" i="12"/>
  <c r="K89" i="12" s="1"/>
  <c r="K87" i="12"/>
  <c r="K95" i="12" s="1"/>
  <c r="J87" i="12"/>
  <c r="J95" i="12" s="1"/>
  <c r="J84" i="12"/>
  <c r="I84" i="12"/>
  <c r="H84" i="12"/>
  <c r="G84" i="12"/>
  <c r="F84" i="12"/>
  <c r="J83" i="12"/>
  <c r="G83" i="12"/>
  <c r="F83" i="12"/>
  <c r="J88" i="12"/>
  <c r="J111" i="12" s="1"/>
  <c r="J112" i="12" s="1"/>
  <c r="K82" i="12"/>
  <c r="K84" i="12" s="1"/>
  <c r="J81" i="12"/>
  <c r="I81" i="12"/>
  <c r="I110" i="12" s="1"/>
  <c r="H81" i="12"/>
  <c r="H110" i="12" s="1"/>
  <c r="G81" i="12"/>
  <c r="K81" i="12" s="1"/>
  <c r="K83" i="12" s="1"/>
  <c r="F81" i="12"/>
  <c r="K80" i="12"/>
  <c r="K79" i="12"/>
  <c r="K76" i="12"/>
  <c r="E74" i="12"/>
  <c r="H73" i="12"/>
  <c r="G73" i="12"/>
  <c r="J72" i="12"/>
  <c r="I72" i="12"/>
  <c r="H72" i="12"/>
  <c r="G72" i="12"/>
  <c r="F72" i="12"/>
  <c r="E72" i="12"/>
  <c r="J71" i="12"/>
  <c r="I71" i="12"/>
  <c r="H71" i="12"/>
  <c r="G71" i="12"/>
  <c r="F71" i="12"/>
  <c r="E71" i="12"/>
  <c r="E75" i="12" s="1"/>
  <c r="J68" i="12"/>
  <c r="I68" i="12"/>
  <c r="I74" i="12" s="1"/>
  <c r="I75" i="12" s="1"/>
  <c r="H68" i="12"/>
  <c r="H74" i="12" s="1"/>
  <c r="H75" i="12" s="1"/>
  <c r="G68" i="12"/>
  <c r="G74" i="12" s="1"/>
  <c r="G75" i="12" s="1"/>
  <c r="J66" i="12"/>
  <c r="J74" i="12" s="1"/>
  <c r="J75" i="12" s="1"/>
  <c r="K64" i="12"/>
  <c r="H61" i="12"/>
  <c r="G61" i="12"/>
  <c r="F61" i="12"/>
  <c r="E61" i="12"/>
  <c r="H60" i="12"/>
  <c r="G60" i="12"/>
  <c r="F65" i="12"/>
  <c r="K65" i="12" s="1"/>
  <c r="E65" i="12"/>
  <c r="J59" i="12"/>
  <c r="J61" i="12" s="1"/>
  <c r="I59" i="12"/>
  <c r="I61" i="12" s="1"/>
  <c r="H59" i="12"/>
  <c r="K59" i="12" s="1"/>
  <c r="K61" i="12" s="1"/>
  <c r="J58" i="12"/>
  <c r="J73" i="12" s="1"/>
  <c r="I58" i="12"/>
  <c r="I73" i="12" s="1"/>
  <c r="H58" i="12"/>
  <c r="G58" i="12"/>
  <c r="F58" i="12"/>
  <c r="F73" i="12" s="1"/>
  <c r="E58" i="12"/>
  <c r="E73" i="12" s="1"/>
  <c r="K57" i="12"/>
  <c r="K56" i="12"/>
  <c r="H51" i="12"/>
  <c r="H52" i="12" s="1"/>
  <c r="G51" i="12"/>
  <c r="E51" i="12"/>
  <c r="E52" i="12" s="1"/>
  <c r="D51" i="12"/>
  <c r="D52" i="12" s="1"/>
  <c r="C51" i="12"/>
  <c r="B51" i="12"/>
  <c r="J50" i="12"/>
  <c r="G50" i="12"/>
  <c r="F50" i="12"/>
  <c r="C50" i="12"/>
  <c r="B50" i="12"/>
  <c r="J49" i="12"/>
  <c r="I49" i="12"/>
  <c r="H49" i="12"/>
  <c r="G49" i="12"/>
  <c r="F49" i="12"/>
  <c r="E49" i="12"/>
  <c r="D49" i="12"/>
  <c r="C49" i="12"/>
  <c r="B49" i="12"/>
  <c r="J48" i="12"/>
  <c r="I48" i="12"/>
  <c r="H48" i="12"/>
  <c r="G48" i="12"/>
  <c r="G52" i="12" s="1"/>
  <c r="F48" i="12"/>
  <c r="E48" i="12"/>
  <c r="D48" i="12"/>
  <c r="C48" i="12"/>
  <c r="C52" i="12" s="1"/>
  <c r="B48" i="12"/>
  <c r="B52" i="12" s="1"/>
  <c r="J45" i="12"/>
  <c r="J51" i="12" s="1"/>
  <c r="J52" i="12" s="1"/>
  <c r="I45" i="12"/>
  <c r="I51" i="12" s="1"/>
  <c r="I52" i="12" s="1"/>
  <c r="F45" i="12"/>
  <c r="K45" i="12" s="1"/>
  <c r="E45" i="12"/>
  <c r="D45" i="12"/>
  <c r="K41" i="12"/>
  <c r="K49" i="12" s="1"/>
  <c r="K38" i="12"/>
  <c r="J38" i="12"/>
  <c r="I38" i="12"/>
  <c r="H38" i="12"/>
  <c r="G38" i="12"/>
  <c r="F38" i="12"/>
  <c r="E38" i="12"/>
  <c r="D38" i="12"/>
  <c r="C38" i="12"/>
  <c r="B38" i="12"/>
  <c r="K42" i="12"/>
  <c r="K51" i="12" s="1"/>
  <c r="K36" i="12"/>
  <c r="J35" i="12"/>
  <c r="J37" i="12" s="1"/>
  <c r="I35" i="12"/>
  <c r="I50" i="12" s="1"/>
  <c r="H35" i="12"/>
  <c r="H37" i="12" s="1"/>
  <c r="G35" i="12"/>
  <c r="G37" i="12" s="1"/>
  <c r="F35" i="12"/>
  <c r="K35" i="12" s="1"/>
  <c r="K37" i="12" s="1"/>
  <c r="E35" i="12"/>
  <c r="E50" i="12" s="1"/>
  <c r="D35" i="12"/>
  <c r="D37" i="12" s="1"/>
  <c r="C35" i="12"/>
  <c r="C37" i="12" s="1"/>
  <c r="B35" i="12"/>
  <c r="B37" i="12" s="1"/>
  <c r="K34" i="12"/>
  <c r="K33" i="12"/>
  <c r="I28" i="12"/>
  <c r="H28" i="12"/>
  <c r="H29" i="12" s="1"/>
  <c r="G28" i="12"/>
  <c r="G29" i="12" s="1"/>
  <c r="F28" i="12"/>
  <c r="E28" i="12"/>
  <c r="D28" i="12"/>
  <c r="D29" i="12" s="1"/>
  <c r="C28" i="12"/>
  <c r="C29" i="12" s="1"/>
  <c r="B28" i="12"/>
  <c r="J27" i="12"/>
  <c r="I27" i="12"/>
  <c r="F27" i="12"/>
  <c r="E27" i="12"/>
  <c r="B27" i="12"/>
  <c r="K26" i="12"/>
  <c r="J26" i="12"/>
  <c r="I26" i="12"/>
  <c r="H26" i="12"/>
  <c r="G26" i="12"/>
  <c r="F26" i="12"/>
  <c r="E26" i="12"/>
  <c r="D26" i="12"/>
  <c r="C26" i="12"/>
  <c r="B26" i="12"/>
  <c r="J25" i="12"/>
  <c r="I25" i="12"/>
  <c r="I29" i="12" s="1"/>
  <c r="H25" i="12"/>
  <c r="G25" i="12"/>
  <c r="F25" i="12"/>
  <c r="F29" i="12" s="1"/>
  <c r="E25" i="12"/>
  <c r="E29" i="12" s="1"/>
  <c r="D25" i="12"/>
  <c r="C25" i="12"/>
  <c r="B25" i="12"/>
  <c r="B29" i="12" s="1"/>
  <c r="K22" i="12"/>
  <c r="K28" i="12" s="1"/>
  <c r="J22" i="12"/>
  <c r="J28" i="12" s="1"/>
  <c r="J29" i="12" s="1"/>
  <c r="K18" i="12"/>
  <c r="J14" i="12"/>
  <c r="I14" i="12"/>
  <c r="H14" i="12"/>
  <c r="G14" i="12"/>
  <c r="F14" i="12"/>
  <c r="E14" i="12"/>
  <c r="D14" i="12"/>
  <c r="C14" i="12"/>
  <c r="B14" i="12"/>
  <c r="K19" i="12"/>
  <c r="K13" i="12"/>
  <c r="K14" i="12" s="1"/>
  <c r="J12" i="12"/>
  <c r="J15" i="12" s="1"/>
  <c r="I12" i="12"/>
  <c r="I15" i="12" s="1"/>
  <c r="H12" i="12"/>
  <c r="H27" i="12" s="1"/>
  <c r="G12" i="12"/>
  <c r="G15" i="12" s="1"/>
  <c r="F12" i="12"/>
  <c r="F15" i="12" s="1"/>
  <c r="E12" i="12"/>
  <c r="E15" i="12" s="1"/>
  <c r="D12" i="12"/>
  <c r="D27" i="12" s="1"/>
  <c r="C12" i="12"/>
  <c r="C15" i="12" s="1"/>
  <c r="B12" i="12"/>
  <c r="B15" i="12" s="1"/>
  <c r="K11" i="12"/>
  <c r="K10" i="12"/>
  <c r="J10" i="12"/>
  <c r="K9" i="12"/>
  <c r="K110" i="14" l="1"/>
  <c r="L110" i="14" s="1"/>
  <c r="M110" i="14" s="1"/>
  <c r="N110" i="14" s="1"/>
  <c r="N111" i="14" s="1"/>
  <c r="J111" i="14"/>
  <c r="K116" i="14"/>
  <c r="L116" i="14" s="1"/>
  <c r="M116" i="14" s="1"/>
  <c r="N116" i="14" s="1"/>
  <c r="J117" i="14"/>
  <c r="K113" i="14"/>
  <c r="L113" i="14" s="1"/>
  <c r="M113" i="14" s="1"/>
  <c r="N113" i="14" s="1"/>
  <c r="J114" i="14"/>
  <c r="H15" i="12"/>
  <c r="F39" i="14"/>
  <c r="H39" i="14"/>
  <c r="D39" i="14"/>
  <c r="G39" i="14"/>
  <c r="L143" i="14" s="1"/>
  <c r="C39" i="14"/>
  <c r="F43" i="14"/>
  <c r="H43" i="14"/>
  <c r="D43" i="14"/>
  <c r="G43" i="14"/>
  <c r="C43" i="14"/>
  <c r="I39" i="14"/>
  <c r="I43" i="14"/>
  <c r="M117" i="14"/>
  <c r="F94" i="14"/>
  <c r="E95" i="14"/>
  <c r="K111" i="14"/>
  <c r="D148" i="14"/>
  <c r="D147" i="14"/>
  <c r="D149" i="14"/>
  <c r="H148" i="14"/>
  <c r="H147" i="14"/>
  <c r="H149" i="14"/>
  <c r="F147" i="14"/>
  <c r="G144" i="14"/>
  <c r="H144" i="14" s="1"/>
  <c r="I144" i="14" s="1"/>
  <c r="J144" i="14" s="1"/>
  <c r="K144" i="14" s="1"/>
  <c r="L144" i="14" s="1"/>
  <c r="M144" i="14" s="1"/>
  <c r="N144" i="14" s="1"/>
  <c r="O144" i="14" s="1"/>
  <c r="P144" i="14" s="1"/>
  <c r="Q144" i="14" s="1"/>
  <c r="R144" i="14" s="1"/>
  <c r="S144" i="14" s="1"/>
  <c r="T144" i="14" s="1"/>
  <c r="U144" i="14" s="1"/>
  <c r="V144" i="14" s="1"/>
  <c r="W144" i="14" s="1"/>
  <c r="X144" i="14" s="1"/>
  <c r="Y144" i="14" s="1"/>
  <c r="Z144" i="14" s="1"/>
  <c r="AA144" i="14" s="1"/>
  <c r="AB144" i="14" s="1"/>
  <c r="AC144" i="14" s="1"/>
  <c r="AD144" i="14" s="1"/>
  <c r="AE144" i="14" s="1"/>
  <c r="AF144" i="14" s="1"/>
  <c r="AG144" i="14" s="1"/>
  <c r="AH144" i="14" s="1"/>
  <c r="AI144" i="14" s="1"/>
  <c r="AJ144" i="14" s="1"/>
  <c r="AK144" i="14" s="1"/>
  <c r="AL144" i="14" s="1"/>
  <c r="AM144" i="14" s="1"/>
  <c r="AN144" i="14" s="1"/>
  <c r="AO144" i="14" s="1"/>
  <c r="AP144" i="14" s="1"/>
  <c r="AQ144" i="14" s="1"/>
  <c r="AR144" i="14" s="1"/>
  <c r="AS144" i="14" s="1"/>
  <c r="AT144" i="14" s="1"/>
  <c r="AU144" i="14" s="1"/>
  <c r="AV144" i="14" s="1"/>
  <c r="AW144" i="14" s="1"/>
  <c r="AX144" i="14" s="1"/>
  <c r="AY144" i="14" s="1"/>
  <c r="AZ144" i="14" s="1"/>
  <c r="BA144" i="14" s="1"/>
  <c r="BB144" i="14" s="1"/>
  <c r="BC144" i="14" s="1"/>
  <c r="BD144" i="14" s="1"/>
  <c r="BE144" i="14" s="1"/>
  <c r="BF144" i="14" s="1"/>
  <c r="BG144" i="14" s="1"/>
  <c r="BH144" i="14" s="1"/>
  <c r="BI144" i="14" s="1"/>
  <c r="BJ144" i="14" s="1"/>
  <c r="BK144" i="14" s="1"/>
  <c r="BL144" i="14" s="1"/>
  <c r="BM144" i="14" s="1"/>
  <c r="BN144" i="14" s="1"/>
  <c r="BO144" i="14" s="1"/>
  <c r="BP144" i="14" s="1"/>
  <c r="BQ144" i="14" s="1"/>
  <c r="BR144" i="14" s="1"/>
  <c r="BS144" i="14" s="1"/>
  <c r="BT144" i="14" s="1"/>
  <c r="BU144" i="14" s="1"/>
  <c r="BV144" i="14" s="1"/>
  <c r="BW144" i="14" s="1"/>
  <c r="BX144" i="14" s="1"/>
  <c r="BY144" i="14" s="1"/>
  <c r="BZ144" i="14" s="1"/>
  <c r="CA144" i="14" s="1"/>
  <c r="CB144" i="14" s="1"/>
  <c r="CC144" i="14" s="1"/>
  <c r="CD144" i="14" s="1"/>
  <c r="CE144" i="14" s="1"/>
  <c r="CF144" i="14" s="1"/>
  <c r="CG144" i="14" s="1"/>
  <c r="CH144" i="14" s="1"/>
  <c r="CI144" i="14" s="1"/>
  <c r="CJ144" i="14" s="1"/>
  <c r="CK144" i="14" s="1"/>
  <c r="CL144" i="14" s="1"/>
  <c r="CM144" i="14" s="1"/>
  <c r="CN144" i="14" s="1"/>
  <c r="CO144" i="14" s="1"/>
  <c r="CP144" i="14" s="1"/>
  <c r="CQ144" i="14" s="1"/>
  <c r="CR144" i="14" s="1"/>
  <c r="CS144" i="14" s="1"/>
  <c r="CT144" i="14" s="1"/>
  <c r="CU144" i="14" s="1"/>
  <c r="CV144" i="14" s="1"/>
  <c r="CW144" i="14" s="1"/>
  <c r="CX144" i="14" s="1"/>
  <c r="CY144" i="14" s="1"/>
  <c r="CZ144" i="14" s="1"/>
  <c r="DA144" i="14" s="1"/>
  <c r="DB144" i="14" s="1"/>
  <c r="DC144" i="14" s="1"/>
  <c r="DD144" i="14" s="1"/>
  <c r="DE144" i="14" s="1"/>
  <c r="DF144" i="14" s="1"/>
  <c r="DG144" i="14" s="1"/>
  <c r="DH144" i="14" s="1"/>
  <c r="DI144" i="14" s="1"/>
  <c r="DJ144" i="14" s="1"/>
  <c r="DK144" i="14" s="1"/>
  <c r="DL144" i="14" s="1"/>
  <c r="DM144" i="14" s="1"/>
  <c r="DN144" i="14" s="1"/>
  <c r="DO144" i="14" s="1"/>
  <c r="DP144" i="14" s="1"/>
  <c r="DQ144" i="14" s="1"/>
  <c r="DR144" i="14" s="1"/>
  <c r="DS144" i="14" s="1"/>
  <c r="DT144" i="14" s="1"/>
  <c r="DU144" i="14" s="1"/>
  <c r="DV144" i="14" s="1"/>
  <c r="DW144" i="14" s="1"/>
  <c r="DX144" i="14" s="1"/>
  <c r="DY144" i="14" s="1"/>
  <c r="DZ144" i="14" s="1"/>
  <c r="EA144" i="14" s="1"/>
  <c r="EB144" i="14" s="1"/>
  <c r="EC144" i="14" s="1"/>
  <c r="ED144" i="14" s="1"/>
  <c r="EE144" i="14" s="1"/>
  <c r="EF144" i="14" s="1"/>
  <c r="EG144" i="14" s="1"/>
  <c r="EH144" i="14" s="1"/>
  <c r="EI144" i="14" s="1"/>
  <c r="EJ144" i="14" s="1"/>
  <c r="EK144" i="14" s="1"/>
  <c r="EL144" i="14" s="1"/>
  <c r="EM144" i="14" s="1"/>
  <c r="EN144" i="14" s="1"/>
  <c r="EO144" i="14" s="1"/>
  <c r="EP144" i="14" s="1"/>
  <c r="EQ144" i="14" s="1"/>
  <c r="ER144" i="14" s="1"/>
  <c r="ES144" i="14" s="1"/>
  <c r="ET144" i="14" s="1"/>
  <c r="EU144" i="14" s="1"/>
  <c r="EV144" i="14" s="1"/>
  <c r="EW144" i="14" s="1"/>
  <c r="EX144" i="14" s="1"/>
  <c r="EY144" i="14" s="1"/>
  <c r="EZ144" i="14" s="1"/>
  <c r="FA144" i="14" s="1"/>
  <c r="FB144" i="14" s="1"/>
  <c r="FC144" i="14" s="1"/>
  <c r="FD144" i="14" s="1"/>
  <c r="FE144" i="14" s="1"/>
  <c r="FF144" i="14" s="1"/>
  <c r="FG144" i="14" s="1"/>
  <c r="FH144" i="14" s="1"/>
  <c r="FI144" i="14" s="1"/>
  <c r="FJ144" i="14" s="1"/>
  <c r="FK144" i="14" s="1"/>
  <c r="FL144" i="14" s="1"/>
  <c r="FM144" i="14" s="1"/>
  <c r="FN144" i="14" s="1"/>
  <c r="FO144" i="14" s="1"/>
  <c r="FP144" i="14" s="1"/>
  <c r="FQ144" i="14" s="1"/>
  <c r="FR144" i="14" s="1"/>
  <c r="FS144" i="14" s="1"/>
  <c r="FT144" i="14" s="1"/>
  <c r="FU144" i="14" s="1"/>
  <c r="FV144" i="14" s="1"/>
  <c r="FW144" i="14" s="1"/>
  <c r="FX144" i="14" s="1"/>
  <c r="FY144" i="14" s="1"/>
  <c r="FZ144" i="14" s="1"/>
  <c r="GA144" i="14" s="1"/>
  <c r="GB144" i="14" s="1"/>
  <c r="GC144" i="14" s="1"/>
  <c r="GD144" i="14" s="1"/>
  <c r="GE144" i="14" s="1"/>
  <c r="E37" i="12"/>
  <c r="I37" i="12"/>
  <c r="F37" i="12"/>
  <c r="K48" i="12"/>
  <c r="K52" i="12" s="1"/>
  <c r="H83" i="12"/>
  <c r="K25" i="12"/>
  <c r="K29" i="12" s="1"/>
  <c r="C27" i="12"/>
  <c r="G27" i="12"/>
  <c r="D50" i="12"/>
  <c r="H50" i="12"/>
  <c r="F51" i="12"/>
  <c r="F52" i="12" s="1"/>
  <c r="K58" i="12"/>
  <c r="K60" i="12" s="1"/>
  <c r="E60" i="12"/>
  <c r="I60" i="12"/>
  <c r="K66" i="12"/>
  <c r="K74" i="12" s="1"/>
  <c r="K75" i="12" s="1"/>
  <c r="K71" i="12"/>
  <c r="F74" i="12"/>
  <c r="F75" i="12" s="1"/>
  <c r="K88" i="12"/>
  <c r="I83" i="12"/>
  <c r="H96" i="12"/>
  <c r="J97" i="12"/>
  <c r="J98" i="12" s="1"/>
  <c r="F40" i="14"/>
  <c r="H40" i="14"/>
  <c r="D40" i="14"/>
  <c r="G40" i="14"/>
  <c r="C40" i="14"/>
  <c r="E38" i="14"/>
  <c r="E40" i="14"/>
  <c r="E42" i="14"/>
  <c r="D65" i="14"/>
  <c r="D67" i="14" s="1"/>
  <c r="D69" i="14" s="1"/>
  <c r="L111" i="14"/>
  <c r="F111" i="14"/>
  <c r="K148" i="14"/>
  <c r="L145" i="14"/>
  <c r="M145" i="14" s="1"/>
  <c r="N145" i="14" s="1"/>
  <c r="O145" i="14" s="1"/>
  <c r="P145" i="14" s="1"/>
  <c r="Q145" i="14" s="1"/>
  <c r="R145" i="14" s="1"/>
  <c r="S145" i="14" s="1"/>
  <c r="T145" i="14" s="1"/>
  <c r="U145" i="14" s="1"/>
  <c r="V145" i="14" s="1"/>
  <c r="W145" i="14" s="1"/>
  <c r="X145" i="14" s="1"/>
  <c r="Y145" i="14" s="1"/>
  <c r="Z145" i="14" s="1"/>
  <c r="AA145" i="14" s="1"/>
  <c r="AB145" i="14" s="1"/>
  <c r="AC145" i="14" s="1"/>
  <c r="AD145" i="14" s="1"/>
  <c r="AE145" i="14" s="1"/>
  <c r="AF145" i="14" s="1"/>
  <c r="AG145" i="14" s="1"/>
  <c r="AH145" i="14" s="1"/>
  <c r="AI145" i="14" s="1"/>
  <c r="AJ145" i="14" s="1"/>
  <c r="AK145" i="14" s="1"/>
  <c r="AL145" i="14" s="1"/>
  <c r="AM145" i="14" s="1"/>
  <c r="AN145" i="14" s="1"/>
  <c r="AO145" i="14" s="1"/>
  <c r="AP145" i="14" s="1"/>
  <c r="AQ145" i="14" s="1"/>
  <c r="AR145" i="14" s="1"/>
  <c r="AS145" i="14" s="1"/>
  <c r="AT145" i="14" s="1"/>
  <c r="AU145" i="14" s="1"/>
  <c r="AV145" i="14" s="1"/>
  <c r="AW145" i="14" s="1"/>
  <c r="AX145" i="14" s="1"/>
  <c r="AY145" i="14" s="1"/>
  <c r="AZ145" i="14" s="1"/>
  <c r="BA145" i="14" s="1"/>
  <c r="BB145" i="14" s="1"/>
  <c r="BC145" i="14" s="1"/>
  <c r="BD145" i="14" s="1"/>
  <c r="BE145" i="14" s="1"/>
  <c r="BF145" i="14" s="1"/>
  <c r="BG145" i="14" s="1"/>
  <c r="BH145" i="14" s="1"/>
  <c r="BI145" i="14" s="1"/>
  <c r="BJ145" i="14" s="1"/>
  <c r="BK145" i="14" s="1"/>
  <c r="BL145" i="14" s="1"/>
  <c r="BM145" i="14" s="1"/>
  <c r="BN145" i="14" s="1"/>
  <c r="BO145" i="14" s="1"/>
  <c r="BP145" i="14" s="1"/>
  <c r="BQ145" i="14" s="1"/>
  <c r="BR145" i="14" s="1"/>
  <c r="BS145" i="14" s="1"/>
  <c r="BT145" i="14" s="1"/>
  <c r="BU145" i="14" s="1"/>
  <c r="BV145" i="14" s="1"/>
  <c r="BW145" i="14" s="1"/>
  <c r="BX145" i="14" s="1"/>
  <c r="BY145" i="14" s="1"/>
  <c r="BZ145" i="14" s="1"/>
  <c r="CA145" i="14" s="1"/>
  <c r="CB145" i="14" s="1"/>
  <c r="CC145" i="14" s="1"/>
  <c r="CD145" i="14" s="1"/>
  <c r="CE145" i="14" s="1"/>
  <c r="CF145" i="14" s="1"/>
  <c r="CG145" i="14" s="1"/>
  <c r="CH145" i="14" s="1"/>
  <c r="CI145" i="14" s="1"/>
  <c r="CJ145" i="14" s="1"/>
  <c r="CK145" i="14" s="1"/>
  <c r="CL145" i="14" s="1"/>
  <c r="CM145" i="14" s="1"/>
  <c r="CN145" i="14" s="1"/>
  <c r="CO145" i="14" s="1"/>
  <c r="CP145" i="14" s="1"/>
  <c r="CQ145" i="14" s="1"/>
  <c r="CR145" i="14" s="1"/>
  <c r="CS145" i="14" s="1"/>
  <c r="CT145" i="14" s="1"/>
  <c r="CU145" i="14" s="1"/>
  <c r="CV145" i="14" s="1"/>
  <c r="CW145" i="14" s="1"/>
  <c r="CX145" i="14" s="1"/>
  <c r="CY145" i="14" s="1"/>
  <c r="CZ145" i="14" s="1"/>
  <c r="DA145" i="14" s="1"/>
  <c r="DB145" i="14" s="1"/>
  <c r="DC145" i="14" s="1"/>
  <c r="DD145" i="14" s="1"/>
  <c r="DE145" i="14" s="1"/>
  <c r="DF145" i="14" s="1"/>
  <c r="DG145" i="14" s="1"/>
  <c r="DH145" i="14" s="1"/>
  <c r="DI145" i="14" s="1"/>
  <c r="DJ145" i="14" s="1"/>
  <c r="DK145" i="14" s="1"/>
  <c r="DL145" i="14" s="1"/>
  <c r="DM145" i="14" s="1"/>
  <c r="DN145" i="14" s="1"/>
  <c r="DO145" i="14" s="1"/>
  <c r="DP145" i="14" s="1"/>
  <c r="DQ145" i="14" s="1"/>
  <c r="DR145" i="14" s="1"/>
  <c r="DS145" i="14" s="1"/>
  <c r="DT145" i="14" s="1"/>
  <c r="DU145" i="14" s="1"/>
  <c r="DV145" i="14" s="1"/>
  <c r="DW145" i="14" s="1"/>
  <c r="DX145" i="14" s="1"/>
  <c r="DY145" i="14" s="1"/>
  <c r="DZ145" i="14" s="1"/>
  <c r="EA145" i="14" s="1"/>
  <c r="EB145" i="14" s="1"/>
  <c r="EC145" i="14" s="1"/>
  <c r="ED145" i="14" s="1"/>
  <c r="EE145" i="14" s="1"/>
  <c r="EF145" i="14" s="1"/>
  <c r="EG145" i="14" s="1"/>
  <c r="EH145" i="14" s="1"/>
  <c r="EI145" i="14" s="1"/>
  <c r="EJ145" i="14" s="1"/>
  <c r="EK145" i="14" s="1"/>
  <c r="EL145" i="14" s="1"/>
  <c r="EM145" i="14" s="1"/>
  <c r="EN145" i="14" s="1"/>
  <c r="EO145" i="14" s="1"/>
  <c r="EP145" i="14" s="1"/>
  <c r="EQ145" i="14" s="1"/>
  <c r="ER145" i="14" s="1"/>
  <c r="ES145" i="14" s="1"/>
  <c r="ET145" i="14" s="1"/>
  <c r="EU145" i="14" s="1"/>
  <c r="EV145" i="14" s="1"/>
  <c r="EW145" i="14" s="1"/>
  <c r="EX145" i="14" s="1"/>
  <c r="EY145" i="14" s="1"/>
  <c r="EZ145" i="14" s="1"/>
  <c r="FA145" i="14" s="1"/>
  <c r="FB145" i="14" s="1"/>
  <c r="FC145" i="14" s="1"/>
  <c r="FD145" i="14" s="1"/>
  <c r="FE145" i="14" s="1"/>
  <c r="FF145" i="14" s="1"/>
  <c r="FG145" i="14" s="1"/>
  <c r="FH145" i="14" s="1"/>
  <c r="FI145" i="14" s="1"/>
  <c r="FJ145" i="14" s="1"/>
  <c r="FK145" i="14" s="1"/>
  <c r="FL145" i="14" s="1"/>
  <c r="FM145" i="14" s="1"/>
  <c r="FN145" i="14" s="1"/>
  <c r="FO145" i="14" s="1"/>
  <c r="FP145" i="14" s="1"/>
  <c r="FQ145" i="14" s="1"/>
  <c r="FR145" i="14" s="1"/>
  <c r="FS145" i="14" s="1"/>
  <c r="FT145" i="14" s="1"/>
  <c r="FU145" i="14" s="1"/>
  <c r="FV145" i="14" s="1"/>
  <c r="FW145" i="14" s="1"/>
  <c r="FX145" i="14" s="1"/>
  <c r="FY145" i="14" s="1"/>
  <c r="FZ145" i="14" s="1"/>
  <c r="GA145" i="14" s="1"/>
  <c r="GB145" i="14" s="1"/>
  <c r="GC145" i="14" s="1"/>
  <c r="GD145" i="14" s="1"/>
  <c r="GE145" i="14" s="1"/>
  <c r="D15" i="12"/>
  <c r="K50" i="12"/>
  <c r="K72" i="12"/>
  <c r="K94" i="12"/>
  <c r="K96" i="12"/>
  <c r="K108" i="12"/>
  <c r="K110" i="12"/>
  <c r="K12" i="12"/>
  <c r="K15" i="12" s="1"/>
  <c r="F60" i="12"/>
  <c r="J60" i="12"/>
  <c r="K68" i="12"/>
  <c r="I96" i="12"/>
  <c r="K105" i="12"/>
  <c r="F37" i="14"/>
  <c r="H37" i="14"/>
  <c r="D37" i="14"/>
  <c r="G37" i="14"/>
  <c r="C37" i="14"/>
  <c r="F41" i="14"/>
  <c r="H41" i="14"/>
  <c r="D41" i="14"/>
  <c r="G41" i="14"/>
  <c r="C41" i="14"/>
  <c r="I40" i="14"/>
  <c r="M111" i="14"/>
  <c r="F38" i="14"/>
  <c r="H38" i="14"/>
  <c r="D38" i="14"/>
  <c r="G38" i="14"/>
  <c r="C38" i="14"/>
  <c r="F42" i="14"/>
  <c r="H42" i="14"/>
  <c r="D42" i="14"/>
  <c r="G42" i="14"/>
  <c r="C42" i="14"/>
  <c r="E37" i="14"/>
  <c r="E39" i="14"/>
  <c r="E41" i="14"/>
  <c r="E43" i="14"/>
  <c r="D120" i="14"/>
  <c r="D122" i="14" s="1"/>
  <c r="D124" i="14" s="1"/>
  <c r="H117" i="14"/>
  <c r="H114" i="14"/>
  <c r="L117" i="14"/>
  <c r="L114" i="14"/>
  <c r="F88" i="14"/>
  <c r="E89" i="14"/>
  <c r="L92" i="14"/>
  <c r="F117" i="14"/>
  <c r="F24" i="14"/>
  <c r="F25" i="14"/>
  <c r="F26" i="14"/>
  <c r="F27" i="14"/>
  <c r="F28" i="14"/>
  <c r="F29" i="14"/>
  <c r="F30" i="14"/>
  <c r="F92" i="14"/>
  <c r="J92" i="14"/>
  <c r="N92" i="14"/>
  <c r="D98" i="14"/>
  <c r="D100" i="14" s="1"/>
  <c r="D102" i="14" s="1"/>
  <c r="B148" i="14"/>
  <c r="B149" i="14"/>
  <c r="F148" i="14"/>
  <c r="F149" i="14"/>
  <c r="J148" i="14"/>
  <c r="J149" i="14"/>
  <c r="H88" i="16"/>
  <c r="G89" i="16"/>
  <c r="H94" i="16"/>
  <c r="I94" i="16" s="1"/>
  <c r="J94" i="16" s="1"/>
  <c r="K94" i="16" s="1"/>
  <c r="G95" i="16"/>
  <c r="G92" i="14"/>
  <c r="K92" i="14"/>
  <c r="O92" i="14"/>
  <c r="E114" i="14"/>
  <c r="I114" i="14"/>
  <c r="M114" i="14"/>
  <c r="C147" i="14"/>
  <c r="C149" i="14"/>
  <c r="G147" i="14"/>
  <c r="G149" i="14"/>
  <c r="K147" i="14"/>
  <c r="K149" i="14"/>
  <c r="B147" i="14"/>
  <c r="G148" i="14"/>
  <c r="D120" i="16"/>
  <c r="D122" i="16" s="1"/>
  <c r="D124" i="16" s="1"/>
  <c r="I92" i="16"/>
  <c r="J111" i="16"/>
  <c r="G114" i="16"/>
  <c r="H113" i="16"/>
  <c r="J95" i="16"/>
  <c r="H92" i="16"/>
  <c r="I91" i="16"/>
  <c r="J91" i="16" s="1"/>
  <c r="K91" i="16" s="1"/>
  <c r="L91" i="16" s="1"/>
  <c r="M110" i="16"/>
  <c r="N110" i="16" s="1"/>
  <c r="N111" i="16" s="1"/>
  <c r="L111" i="16"/>
  <c r="E24" i="14"/>
  <c r="I24" i="14"/>
  <c r="E25" i="14"/>
  <c r="I25" i="14"/>
  <c r="E26" i="14"/>
  <c r="I26" i="14"/>
  <c r="E27" i="14"/>
  <c r="I27" i="14"/>
  <c r="E28" i="14"/>
  <c r="I28" i="14"/>
  <c r="E29" i="14"/>
  <c r="I29" i="14"/>
  <c r="E30" i="14"/>
  <c r="I30" i="14"/>
  <c r="B159" i="14"/>
  <c r="B155" i="14"/>
  <c r="B163" i="14"/>
  <c r="B157" i="14"/>
  <c r="E92" i="14"/>
  <c r="I92" i="14"/>
  <c r="M92" i="14"/>
  <c r="G114" i="14"/>
  <c r="K114" i="14"/>
  <c r="G117" i="14"/>
  <c r="K117" i="14"/>
  <c r="E149" i="14"/>
  <c r="E147" i="14"/>
  <c r="E148" i="14"/>
  <c r="I149" i="14"/>
  <c r="I147" i="14"/>
  <c r="I148" i="14"/>
  <c r="J147" i="14"/>
  <c r="G117" i="16"/>
  <c r="H116" i="16"/>
  <c r="I116" i="16" s="1"/>
  <c r="J116" i="16" s="1"/>
  <c r="K116" i="16" s="1"/>
  <c r="C24" i="16"/>
  <c r="G24" i="16"/>
  <c r="C25" i="16"/>
  <c r="G25" i="16"/>
  <c r="C26" i="16"/>
  <c r="G26" i="16"/>
  <c r="C27" i="16"/>
  <c r="G27" i="16"/>
  <c r="C28" i="16"/>
  <c r="G28" i="16"/>
  <c r="C29" i="16"/>
  <c r="G29" i="16"/>
  <c r="C30" i="16"/>
  <c r="G30" i="16"/>
  <c r="D78" i="16"/>
  <c r="D80" i="16" s="1"/>
  <c r="D82" i="16" s="1"/>
  <c r="H95" i="16"/>
  <c r="I111" i="16"/>
  <c r="M111" i="16"/>
  <c r="F114" i="16"/>
  <c r="D24" i="16"/>
  <c r="H24" i="16"/>
  <c r="D25" i="16"/>
  <c r="H25" i="16"/>
  <c r="D26" i="16"/>
  <c r="H26" i="16"/>
  <c r="D27" i="16"/>
  <c r="H27" i="16"/>
  <c r="D28" i="16"/>
  <c r="H28" i="16"/>
  <c r="D29" i="16"/>
  <c r="H29" i="16"/>
  <c r="D30" i="16"/>
  <c r="H30" i="16"/>
  <c r="B159" i="16"/>
  <c r="B155" i="16"/>
  <c r="B161" i="16"/>
  <c r="B157" i="16"/>
  <c r="E117" i="16"/>
  <c r="E114" i="16"/>
  <c r="E95" i="16"/>
  <c r="E89" i="16"/>
  <c r="B163" i="16"/>
  <c r="I117" i="16"/>
  <c r="I95" i="16"/>
  <c r="E92" i="16"/>
  <c r="J92" i="16"/>
  <c r="H117" i="16"/>
  <c r="D147" i="16"/>
  <c r="D149" i="16"/>
  <c r="D148" i="16"/>
  <c r="H148" i="16"/>
  <c r="G148" i="16"/>
  <c r="H145" i="16"/>
  <c r="I145" i="16" s="1"/>
  <c r="J145" i="16" s="1"/>
  <c r="K145" i="16" s="1"/>
  <c r="L145" i="16" s="1"/>
  <c r="M145" i="16" s="1"/>
  <c r="N145" i="16" s="1"/>
  <c r="O145" i="16" s="1"/>
  <c r="P145" i="16" s="1"/>
  <c r="Q145" i="16" s="1"/>
  <c r="R145" i="16" s="1"/>
  <c r="S145" i="16" s="1"/>
  <c r="T145" i="16" s="1"/>
  <c r="U145" i="16" s="1"/>
  <c r="V145" i="16" s="1"/>
  <c r="W145" i="16" s="1"/>
  <c r="X145" i="16" s="1"/>
  <c r="Y145" i="16" s="1"/>
  <c r="Z145" i="16" s="1"/>
  <c r="AA145" i="16" s="1"/>
  <c r="AB145" i="16" s="1"/>
  <c r="AC145" i="16" s="1"/>
  <c r="AD145" i="16" s="1"/>
  <c r="AE145" i="16" s="1"/>
  <c r="AF145" i="16" s="1"/>
  <c r="AG145" i="16" s="1"/>
  <c r="AH145" i="16" s="1"/>
  <c r="AI145" i="16" s="1"/>
  <c r="AJ145" i="16" s="1"/>
  <c r="AK145" i="16" s="1"/>
  <c r="AL145" i="16" s="1"/>
  <c r="AM145" i="16" s="1"/>
  <c r="AN145" i="16" s="1"/>
  <c r="AO145" i="16" s="1"/>
  <c r="AP145" i="16" s="1"/>
  <c r="AQ145" i="16" s="1"/>
  <c r="AR145" i="16" s="1"/>
  <c r="AS145" i="16" s="1"/>
  <c r="AT145" i="16" s="1"/>
  <c r="AU145" i="16" s="1"/>
  <c r="AV145" i="16" s="1"/>
  <c r="AW145" i="16" s="1"/>
  <c r="AX145" i="16" s="1"/>
  <c r="AY145" i="16" s="1"/>
  <c r="AZ145" i="16" s="1"/>
  <c r="BA145" i="16" s="1"/>
  <c r="BB145" i="16" s="1"/>
  <c r="BC145" i="16" s="1"/>
  <c r="BD145" i="16" s="1"/>
  <c r="BE145" i="16" s="1"/>
  <c r="BF145" i="16" s="1"/>
  <c r="BG145" i="16" s="1"/>
  <c r="BH145" i="16" s="1"/>
  <c r="BI145" i="16" s="1"/>
  <c r="BJ145" i="16" s="1"/>
  <c r="BK145" i="16" s="1"/>
  <c r="BL145" i="16" s="1"/>
  <c r="BM145" i="16" s="1"/>
  <c r="BN145" i="16" s="1"/>
  <c r="BO145" i="16" s="1"/>
  <c r="BP145" i="16" s="1"/>
  <c r="BQ145" i="16" s="1"/>
  <c r="BR145" i="16" s="1"/>
  <c r="BS145" i="16" s="1"/>
  <c r="BT145" i="16" s="1"/>
  <c r="BU145" i="16" s="1"/>
  <c r="BV145" i="16" s="1"/>
  <c r="BW145" i="16" s="1"/>
  <c r="BX145" i="16" s="1"/>
  <c r="BY145" i="16" s="1"/>
  <c r="BZ145" i="16" s="1"/>
  <c r="CA145" i="16" s="1"/>
  <c r="CB145" i="16" s="1"/>
  <c r="CC145" i="16" s="1"/>
  <c r="CD145" i="16" s="1"/>
  <c r="CE145" i="16" s="1"/>
  <c r="CF145" i="16" s="1"/>
  <c r="CG145" i="16" s="1"/>
  <c r="CH145" i="16" s="1"/>
  <c r="CI145" i="16" s="1"/>
  <c r="CJ145" i="16" s="1"/>
  <c r="CK145" i="16" s="1"/>
  <c r="CL145" i="16" s="1"/>
  <c r="CM145" i="16" s="1"/>
  <c r="CN145" i="16" s="1"/>
  <c r="CO145" i="16" s="1"/>
  <c r="CP145" i="16" s="1"/>
  <c r="CQ145" i="16" s="1"/>
  <c r="CR145" i="16" s="1"/>
  <c r="CS145" i="16" s="1"/>
  <c r="CT145" i="16" s="1"/>
  <c r="CU145" i="16" s="1"/>
  <c r="CV145" i="16" s="1"/>
  <c r="CW145" i="16" s="1"/>
  <c r="CX145" i="16" s="1"/>
  <c r="CY145" i="16" s="1"/>
  <c r="CZ145" i="16" s="1"/>
  <c r="DA145" i="16" s="1"/>
  <c r="DB145" i="16" s="1"/>
  <c r="DC145" i="16" s="1"/>
  <c r="DD145" i="16" s="1"/>
  <c r="DE145" i="16" s="1"/>
  <c r="DF145" i="16" s="1"/>
  <c r="DG145" i="16" s="1"/>
  <c r="DH145" i="16" s="1"/>
  <c r="DI145" i="16" s="1"/>
  <c r="DJ145" i="16" s="1"/>
  <c r="DK145" i="16" s="1"/>
  <c r="DL145" i="16" s="1"/>
  <c r="DM145" i="16" s="1"/>
  <c r="DN145" i="16" s="1"/>
  <c r="DO145" i="16" s="1"/>
  <c r="DP145" i="16" s="1"/>
  <c r="DQ145" i="16" s="1"/>
  <c r="DR145" i="16" s="1"/>
  <c r="DS145" i="16" s="1"/>
  <c r="DT145" i="16" s="1"/>
  <c r="DU145" i="16" s="1"/>
  <c r="DV145" i="16" s="1"/>
  <c r="DW145" i="16" s="1"/>
  <c r="DX145" i="16" s="1"/>
  <c r="DY145" i="16" s="1"/>
  <c r="DZ145" i="16" s="1"/>
  <c r="EA145" i="16" s="1"/>
  <c r="EB145" i="16" s="1"/>
  <c r="EC145" i="16" s="1"/>
  <c r="ED145" i="16" s="1"/>
  <c r="EE145" i="16" s="1"/>
  <c r="EF145" i="16" s="1"/>
  <c r="EG145" i="16" s="1"/>
  <c r="EH145" i="16" s="1"/>
  <c r="EI145" i="16" s="1"/>
  <c r="EJ145" i="16" s="1"/>
  <c r="EK145" i="16" s="1"/>
  <c r="EL145" i="16" s="1"/>
  <c r="EM145" i="16" s="1"/>
  <c r="EN145" i="16" s="1"/>
  <c r="EO145" i="16" s="1"/>
  <c r="EP145" i="16" s="1"/>
  <c r="EQ145" i="16" s="1"/>
  <c r="ER145" i="16" s="1"/>
  <c r="ES145" i="16" s="1"/>
  <c r="ET145" i="16" s="1"/>
  <c r="EU145" i="16" s="1"/>
  <c r="EV145" i="16" s="1"/>
  <c r="EW145" i="16" s="1"/>
  <c r="EX145" i="16" s="1"/>
  <c r="EY145" i="16" s="1"/>
  <c r="EZ145" i="16" s="1"/>
  <c r="FA145" i="16" s="1"/>
  <c r="FB145" i="16" s="1"/>
  <c r="FC145" i="16" s="1"/>
  <c r="FD145" i="16" s="1"/>
  <c r="FE145" i="16" s="1"/>
  <c r="FF145" i="16" s="1"/>
  <c r="FG145" i="16" s="1"/>
  <c r="FH145" i="16" s="1"/>
  <c r="FI145" i="16" s="1"/>
  <c r="FJ145" i="16" s="1"/>
  <c r="FK145" i="16" s="1"/>
  <c r="FL145" i="16" s="1"/>
  <c r="FM145" i="16" s="1"/>
  <c r="FN145" i="16" s="1"/>
  <c r="FO145" i="16" s="1"/>
  <c r="FP145" i="16" s="1"/>
  <c r="FQ145" i="16" s="1"/>
  <c r="FR145" i="16" s="1"/>
  <c r="FS145" i="16" s="1"/>
  <c r="FT145" i="16" s="1"/>
  <c r="FU145" i="16" s="1"/>
  <c r="FV145" i="16" s="1"/>
  <c r="FW145" i="16" s="1"/>
  <c r="FX145" i="16" s="1"/>
  <c r="FY145" i="16" s="1"/>
  <c r="FZ145" i="16" s="1"/>
  <c r="GA145" i="16" s="1"/>
  <c r="GB145" i="16" s="1"/>
  <c r="GC145" i="16" s="1"/>
  <c r="GD145" i="16" s="1"/>
  <c r="GE145" i="16" s="1"/>
  <c r="B37" i="16"/>
  <c r="B38" i="16"/>
  <c r="B39" i="16"/>
  <c r="B40" i="16"/>
  <c r="B41" i="16"/>
  <c r="B42" i="16"/>
  <c r="B43" i="16"/>
  <c r="F92" i="16"/>
  <c r="F95" i="16"/>
  <c r="D98" i="16"/>
  <c r="D100" i="16" s="1"/>
  <c r="D102" i="16" s="1"/>
  <c r="J117" i="16"/>
  <c r="E148" i="16"/>
  <c r="E149" i="16"/>
  <c r="E147" i="16"/>
  <c r="I148" i="16"/>
  <c r="G149" i="16"/>
  <c r="H146" i="16"/>
  <c r="I146" i="16" s="1"/>
  <c r="J146" i="16" s="1"/>
  <c r="K146" i="16" s="1"/>
  <c r="L146" i="16" s="1"/>
  <c r="M146" i="16" s="1"/>
  <c r="N146" i="16" s="1"/>
  <c r="O146" i="16" s="1"/>
  <c r="P146" i="16" s="1"/>
  <c r="Q146" i="16" s="1"/>
  <c r="R146" i="16" s="1"/>
  <c r="S146" i="16" s="1"/>
  <c r="T146" i="16" s="1"/>
  <c r="U146" i="16" s="1"/>
  <c r="V146" i="16" s="1"/>
  <c r="W146" i="16" s="1"/>
  <c r="X146" i="16" s="1"/>
  <c r="Y146" i="16" s="1"/>
  <c r="Z146" i="16" s="1"/>
  <c r="AA146" i="16" s="1"/>
  <c r="AB146" i="16" s="1"/>
  <c r="AC146" i="16" s="1"/>
  <c r="AD146" i="16" s="1"/>
  <c r="AE146" i="16" s="1"/>
  <c r="AF146" i="16" s="1"/>
  <c r="AG146" i="16" s="1"/>
  <c r="AH146" i="16" s="1"/>
  <c r="AI146" i="16" s="1"/>
  <c r="AJ146" i="16" s="1"/>
  <c r="AK146" i="16" s="1"/>
  <c r="AL146" i="16" s="1"/>
  <c r="AM146" i="16" s="1"/>
  <c r="AN146" i="16" s="1"/>
  <c r="AO146" i="16" s="1"/>
  <c r="AP146" i="16" s="1"/>
  <c r="AQ146" i="16" s="1"/>
  <c r="AR146" i="16" s="1"/>
  <c r="AS146" i="16" s="1"/>
  <c r="AT146" i="16" s="1"/>
  <c r="AU146" i="16" s="1"/>
  <c r="AV146" i="16" s="1"/>
  <c r="AW146" i="16" s="1"/>
  <c r="AX146" i="16" s="1"/>
  <c r="AY146" i="16" s="1"/>
  <c r="AZ146" i="16" s="1"/>
  <c r="BA146" i="16" s="1"/>
  <c r="BB146" i="16" s="1"/>
  <c r="BC146" i="16" s="1"/>
  <c r="BD146" i="16" s="1"/>
  <c r="BE146" i="16" s="1"/>
  <c r="BF146" i="16" s="1"/>
  <c r="BG146" i="16" s="1"/>
  <c r="BH146" i="16" s="1"/>
  <c r="BI146" i="16" s="1"/>
  <c r="BJ146" i="16" s="1"/>
  <c r="BK146" i="16" s="1"/>
  <c r="BL146" i="16" s="1"/>
  <c r="BM146" i="16" s="1"/>
  <c r="BN146" i="16" s="1"/>
  <c r="BO146" i="16" s="1"/>
  <c r="BP146" i="16" s="1"/>
  <c r="BQ146" i="16" s="1"/>
  <c r="BR146" i="16" s="1"/>
  <c r="BS146" i="16" s="1"/>
  <c r="BT146" i="16" s="1"/>
  <c r="BU146" i="16" s="1"/>
  <c r="BV146" i="16" s="1"/>
  <c r="BW146" i="16" s="1"/>
  <c r="BX146" i="16" s="1"/>
  <c r="BY146" i="16" s="1"/>
  <c r="BZ146" i="16" s="1"/>
  <c r="CA146" i="16" s="1"/>
  <c r="CB146" i="16" s="1"/>
  <c r="CC146" i="16" s="1"/>
  <c r="CD146" i="16" s="1"/>
  <c r="CE146" i="16" s="1"/>
  <c r="CF146" i="16" s="1"/>
  <c r="CG146" i="16" s="1"/>
  <c r="CH146" i="16" s="1"/>
  <c r="CI146" i="16" s="1"/>
  <c r="CJ146" i="16" s="1"/>
  <c r="CK146" i="16" s="1"/>
  <c r="CL146" i="16" s="1"/>
  <c r="CM146" i="16" s="1"/>
  <c r="CN146" i="16" s="1"/>
  <c r="CO146" i="16" s="1"/>
  <c r="CP146" i="16" s="1"/>
  <c r="CQ146" i="16" s="1"/>
  <c r="CR146" i="16" s="1"/>
  <c r="CS146" i="16" s="1"/>
  <c r="CT146" i="16" s="1"/>
  <c r="CU146" i="16" s="1"/>
  <c r="CV146" i="16" s="1"/>
  <c r="CW146" i="16" s="1"/>
  <c r="CX146" i="16" s="1"/>
  <c r="CY146" i="16" s="1"/>
  <c r="CZ146" i="16" s="1"/>
  <c r="DA146" i="16" s="1"/>
  <c r="DB146" i="16" s="1"/>
  <c r="DC146" i="16" s="1"/>
  <c r="DD146" i="16" s="1"/>
  <c r="DE146" i="16" s="1"/>
  <c r="DF146" i="16" s="1"/>
  <c r="DG146" i="16" s="1"/>
  <c r="DH146" i="16" s="1"/>
  <c r="DI146" i="16" s="1"/>
  <c r="DJ146" i="16" s="1"/>
  <c r="DK146" i="16" s="1"/>
  <c r="DL146" i="16" s="1"/>
  <c r="DM146" i="16" s="1"/>
  <c r="DN146" i="16" s="1"/>
  <c r="DO146" i="16" s="1"/>
  <c r="DP146" i="16" s="1"/>
  <c r="DQ146" i="16" s="1"/>
  <c r="DR146" i="16" s="1"/>
  <c r="DS146" i="16" s="1"/>
  <c r="DT146" i="16" s="1"/>
  <c r="DU146" i="16" s="1"/>
  <c r="DV146" i="16" s="1"/>
  <c r="DW146" i="16" s="1"/>
  <c r="DX146" i="16" s="1"/>
  <c r="DY146" i="16" s="1"/>
  <c r="DZ146" i="16" s="1"/>
  <c r="EA146" i="16" s="1"/>
  <c r="EB146" i="16" s="1"/>
  <c r="EC146" i="16" s="1"/>
  <c r="ED146" i="16" s="1"/>
  <c r="EE146" i="16" s="1"/>
  <c r="EF146" i="16" s="1"/>
  <c r="EG146" i="16" s="1"/>
  <c r="EH146" i="16" s="1"/>
  <c r="EI146" i="16" s="1"/>
  <c r="EJ146" i="16" s="1"/>
  <c r="EK146" i="16" s="1"/>
  <c r="EL146" i="16" s="1"/>
  <c r="EM146" i="16" s="1"/>
  <c r="EN146" i="16" s="1"/>
  <c r="EO146" i="16" s="1"/>
  <c r="EP146" i="16" s="1"/>
  <c r="EQ146" i="16" s="1"/>
  <c r="ER146" i="16" s="1"/>
  <c r="ES146" i="16" s="1"/>
  <c r="ET146" i="16" s="1"/>
  <c r="EU146" i="16" s="1"/>
  <c r="EV146" i="16" s="1"/>
  <c r="EW146" i="16" s="1"/>
  <c r="EX146" i="16" s="1"/>
  <c r="EY146" i="16" s="1"/>
  <c r="EZ146" i="16" s="1"/>
  <c r="FA146" i="16" s="1"/>
  <c r="FB146" i="16" s="1"/>
  <c r="FC146" i="16" s="1"/>
  <c r="FD146" i="16" s="1"/>
  <c r="FE146" i="16" s="1"/>
  <c r="FF146" i="16" s="1"/>
  <c r="FG146" i="16" s="1"/>
  <c r="FH146" i="16" s="1"/>
  <c r="FI146" i="16" s="1"/>
  <c r="FJ146" i="16" s="1"/>
  <c r="FK146" i="16" s="1"/>
  <c r="FL146" i="16" s="1"/>
  <c r="FM146" i="16" s="1"/>
  <c r="FN146" i="16" s="1"/>
  <c r="FO146" i="16" s="1"/>
  <c r="FP146" i="16" s="1"/>
  <c r="FQ146" i="16" s="1"/>
  <c r="FR146" i="16" s="1"/>
  <c r="FS146" i="16" s="1"/>
  <c r="FT146" i="16" s="1"/>
  <c r="FU146" i="16" s="1"/>
  <c r="FV146" i="16" s="1"/>
  <c r="FW146" i="16" s="1"/>
  <c r="FX146" i="16" s="1"/>
  <c r="FY146" i="16" s="1"/>
  <c r="FZ146" i="16" s="1"/>
  <c r="GA146" i="16" s="1"/>
  <c r="GB146" i="16" s="1"/>
  <c r="GC146" i="16" s="1"/>
  <c r="GD146" i="16" s="1"/>
  <c r="GE146" i="16" s="1"/>
  <c r="H111" i="16"/>
  <c r="F117" i="16"/>
  <c r="B149" i="16"/>
  <c r="B148" i="16"/>
  <c r="B147" i="16"/>
  <c r="F149" i="16"/>
  <c r="F148" i="16"/>
  <c r="F147" i="16"/>
  <c r="J149" i="16"/>
  <c r="J148" i="16"/>
  <c r="H144" i="16"/>
  <c r="I144" i="16" s="1"/>
  <c r="J144" i="16" s="1"/>
  <c r="K144" i="16" s="1"/>
  <c r="L144" i="16" s="1"/>
  <c r="M144" i="16" s="1"/>
  <c r="N144" i="16" s="1"/>
  <c r="O144" i="16" s="1"/>
  <c r="P144" i="16" s="1"/>
  <c r="Q144" i="16" s="1"/>
  <c r="R144" i="16" s="1"/>
  <c r="S144" i="16" s="1"/>
  <c r="T144" i="16" s="1"/>
  <c r="U144" i="16" s="1"/>
  <c r="V144" i="16" s="1"/>
  <c r="W144" i="16" s="1"/>
  <c r="X144" i="16" s="1"/>
  <c r="Y144" i="16" s="1"/>
  <c r="Z144" i="16" s="1"/>
  <c r="AA144" i="16" s="1"/>
  <c r="AB144" i="16" s="1"/>
  <c r="AC144" i="16" s="1"/>
  <c r="AD144" i="16" s="1"/>
  <c r="AE144" i="16" s="1"/>
  <c r="AF144" i="16" s="1"/>
  <c r="AG144" i="16" s="1"/>
  <c r="AH144" i="16" s="1"/>
  <c r="AI144" i="16" s="1"/>
  <c r="AJ144" i="16" s="1"/>
  <c r="AK144" i="16" s="1"/>
  <c r="AL144" i="16" s="1"/>
  <c r="AM144" i="16" s="1"/>
  <c r="AN144" i="16" s="1"/>
  <c r="AO144" i="16" s="1"/>
  <c r="AP144" i="16" s="1"/>
  <c r="AQ144" i="16" s="1"/>
  <c r="AR144" i="16" s="1"/>
  <c r="AS144" i="16" s="1"/>
  <c r="AT144" i="16" s="1"/>
  <c r="AU144" i="16" s="1"/>
  <c r="AV144" i="16" s="1"/>
  <c r="AW144" i="16" s="1"/>
  <c r="AX144" i="16" s="1"/>
  <c r="AY144" i="16" s="1"/>
  <c r="AZ144" i="16" s="1"/>
  <c r="BA144" i="16" s="1"/>
  <c r="BB144" i="16" s="1"/>
  <c r="BC144" i="16" s="1"/>
  <c r="BD144" i="16" s="1"/>
  <c r="BE144" i="16" s="1"/>
  <c r="BF144" i="16" s="1"/>
  <c r="BG144" i="16" s="1"/>
  <c r="BH144" i="16" s="1"/>
  <c r="BI144" i="16" s="1"/>
  <c r="BJ144" i="16" s="1"/>
  <c r="BK144" i="16" s="1"/>
  <c r="BL144" i="16" s="1"/>
  <c r="BM144" i="16" s="1"/>
  <c r="BN144" i="16" s="1"/>
  <c r="BO144" i="16" s="1"/>
  <c r="BP144" i="16" s="1"/>
  <c r="BQ144" i="16" s="1"/>
  <c r="BR144" i="16" s="1"/>
  <c r="BS144" i="16" s="1"/>
  <c r="BT144" i="16" s="1"/>
  <c r="BU144" i="16" s="1"/>
  <c r="BV144" i="16" s="1"/>
  <c r="BW144" i="16" s="1"/>
  <c r="BX144" i="16" s="1"/>
  <c r="BY144" i="16" s="1"/>
  <c r="BZ144" i="16" s="1"/>
  <c r="CA144" i="16" s="1"/>
  <c r="CB144" i="16" s="1"/>
  <c r="CC144" i="16" s="1"/>
  <c r="CD144" i="16" s="1"/>
  <c r="CE144" i="16" s="1"/>
  <c r="CF144" i="16" s="1"/>
  <c r="CG144" i="16" s="1"/>
  <c r="CH144" i="16" s="1"/>
  <c r="CI144" i="16" s="1"/>
  <c r="CJ144" i="16" s="1"/>
  <c r="CK144" i="16" s="1"/>
  <c r="CL144" i="16" s="1"/>
  <c r="CM144" i="16" s="1"/>
  <c r="CN144" i="16" s="1"/>
  <c r="CO144" i="16" s="1"/>
  <c r="CP144" i="16" s="1"/>
  <c r="CQ144" i="16" s="1"/>
  <c r="CR144" i="16" s="1"/>
  <c r="CS144" i="16" s="1"/>
  <c r="CT144" i="16" s="1"/>
  <c r="CU144" i="16" s="1"/>
  <c r="CV144" i="16" s="1"/>
  <c r="CW144" i="16" s="1"/>
  <c r="CX144" i="16" s="1"/>
  <c r="CY144" i="16" s="1"/>
  <c r="CZ144" i="16" s="1"/>
  <c r="DA144" i="16" s="1"/>
  <c r="DB144" i="16" s="1"/>
  <c r="DC144" i="16" s="1"/>
  <c r="DD144" i="16" s="1"/>
  <c r="DE144" i="16" s="1"/>
  <c r="DF144" i="16" s="1"/>
  <c r="DG144" i="16" s="1"/>
  <c r="DH144" i="16" s="1"/>
  <c r="DI144" i="16" s="1"/>
  <c r="DJ144" i="16" s="1"/>
  <c r="DK144" i="16" s="1"/>
  <c r="DL144" i="16" s="1"/>
  <c r="DM144" i="16" s="1"/>
  <c r="DN144" i="16" s="1"/>
  <c r="DO144" i="16" s="1"/>
  <c r="DP144" i="16" s="1"/>
  <c r="DQ144" i="16" s="1"/>
  <c r="DR144" i="16" s="1"/>
  <c r="DS144" i="16" s="1"/>
  <c r="DT144" i="16" s="1"/>
  <c r="DU144" i="16" s="1"/>
  <c r="DV144" i="16" s="1"/>
  <c r="DW144" i="16" s="1"/>
  <c r="DX144" i="16" s="1"/>
  <c r="DY144" i="16" s="1"/>
  <c r="DZ144" i="16" s="1"/>
  <c r="EA144" i="16" s="1"/>
  <c r="EB144" i="16" s="1"/>
  <c r="EC144" i="16" s="1"/>
  <c r="ED144" i="16" s="1"/>
  <c r="EE144" i="16" s="1"/>
  <c r="EF144" i="16" s="1"/>
  <c r="EG144" i="16" s="1"/>
  <c r="EH144" i="16" s="1"/>
  <c r="EI144" i="16" s="1"/>
  <c r="EJ144" i="16" s="1"/>
  <c r="EK144" i="16" s="1"/>
  <c r="EL144" i="16" s="1"/>
  <c r="EM144" i="16" s="1"/>
  <c r="EN144" i="16" s="1"/>
  <c r="EO144" i="16" s="1"/>
  <c r="EP144" i="16" s="1"/>
  <c r="EQ144" i="16" s="1"/>
  <c r="ER144" i="16" s="1"/>
  <c r="ES144" i="16" s="1"/>
  <c r="ET144" i="16" s="1"/>
  <c r="EU144" i="16" s="1"/>
  <c r="EV144" i="16" s="1"/>
  <c r="EW144" i="16" s="1"/>
  <c r="EX144" i="16" s="1"/>
  <c r="EY144" i="16" s="1"/>
  <c r="EZ144" i="16" s="1"/>
  <c r="FA144" i="16" s="1"/>
  <c r="FB144" i="16" s="1"/>
  <c r="FC144" i="16" s="1"/>
  <c r="FD144" i="16" s="1"/>
  <c r="FE144" i="16" s="1"/>
  <c r="FF144" i="16" s="1"/>
  <c r="FG144" i="16" s="1"/>
  <c r="FH144" i="16" s="1"/>
  <c r="FI144" i="16" s="1"/>
  <c r="FJ144" i="16" s="1"/>
  <c r="FK144" i="16" s="1"/>
  <c r="FL144" i="16" s="1"/>
  <c r="FM144" i="16" s="1"/>
  <c r="FN144" i="16" s="1"/>
  <c r="FO144" i="16" s="1"/>
  <c r="FP144" i="16" s="1"/>
  <c r="FQ144" i="16" s="1"/>
  <c r="FR144" i="16" s="1"/>
  <c r="FS144" i="16" s="1"/>
  <c r="FT144" i="16" s="1"/>
  <c r="FU144" i="16" s="1"/>
  <c r="FV144" i="16" s="1"/>
  <c r="FW144" i="16" s="1"/>
  <c r="FX144" i="16" s="1"/>
  <c r="FY144" i="16" s="1"/>
  <c r="FZ144" i="16" s="1"/>
  <c r="GA144" i="16" s="1"/>
  <c r="GB144" i="16" s="1"/>
  <c r="GC144" i="16" s="1"/>
  <c r="GD144" i="16" s="1"/>
  <c r="GE144" i="16" s="1"/>
  <c r="G92" i="16"/>
  <c r="K92" i="16"/>
  <c r="K148" i="16"/>
  <c r="G95" i="17"/>
  <c r="H94" i="17"/>
  <c r="I94" i="17" s="1"/>
  <c r="J94" i="17" s="1"/>
  <c r="I111" i="17"/>
  <c r="K113" i="17"/>
  <c r="J114" i="17"/>
  <c r="L149" i="17"/>
  <c r="L148" i="17"/>
  <c r="L147" i="17"/>
  <c r="M143" i="17"/>
  <c r="L110" i="17"/>
  <c r="M110" i="17" s="1"/>
  <c r="N110" i="17" s="1"/>
  <c r="N111" i="17" s="1"/>
  <c r="K111" i="17"/>
  <c r="I117" i="17"/>
  <c r="G89" i="17"/>
  <c r="H88" i="17"/>
  <c r="I88" i="17" s="1"/>
  <c r="J88" i="17" s="1"/>
  <c r="D120" i="17"/>
  <c r="D122" i="17" s="1"/>
  <c r="D124" i="17" s="1"/>
  <c r="D98" i="17"/>
  <c r="D100" i="17" s="1"/>
  <c r="D102" i="17" s="1"/>
  <c r="D78" i="17"/>
  <c r="D80" i="17" s="1"/>
  <c r="D82" i="17" s="1"/>
  <c r="K116" i="17"/>
  <c r="J117" i="17"/>
  <c r="G29" i="17"/>
  <c r="C30" i="17"/>
  <c r="G30" i="17"/>
  <c r="D37" i="17"/>
  <c r="H37" i="17"/>
  <c r="D38" i="17"/>
  <c r="H38" i="17"/>
  <c r="D39" i="17"/>
  <c r="H39" i="17"/>
  <c r="D40" i="17"/>
  <c r="H40" i="17"/>
  <c r="D41" i="17"/>
  <c r="H41" i="17"/>
  <c r="D42" i="17"/>
  <c r="H42" i="17"/>
  <c r="D43" i="17"/>
  <c r="H43" i="17"/>
  <c r="E89" i="17"/>
  <c r="I89" i="17"/>
  <c r="G92" i="17"/>
  <c r="K92" i="17"/>
  <c r="O92" i="17"/>
  <c r="E95" i="17"/>
  <c r="E114" i="17"/>
  <c r="I114" i="17"/>
  <c r="C149" i="17"/>
  <c r="C148" i="17"/>
  <c r="C147" i="17"/>
  <c r="G149" i="17"/>
  <c r="G148" i="17"/>
  <c r="G147" i="17"/>
  <c r="K149" i="17"/>
  <c r="K148" i="17"/>
  <c r="K147" i="17"/>
  <c r="E37" i="17"/>
  <c r="I37" i="17"/>
  <c r="E38" i="17"/>
  <c r="I38" i="17"/>
  <c r="E39" i="17"/>
  <c r="I39" i="17"/>
  <c r="E40" i="17"/>
  <c r="I40" i="17"/>
  <c r="E41" i="17"/>
  <c r="I41" i="17"/>
  <c r="E42" i="17"/>
  <c r="I42" i="17"/>
  <c r="E43" i="17"/>
  <c r="I43" i="17"/>
  <c r="F89" i="17"/>
  <c r="H92" i="17"/>
  <c r="L92" i="17"/>
  <c r="F95" i="17"/>
  <c r="D149" i="17"/>
  <c r="D148" i="17"/>
  <c r="D147" i="17"/>
  <c r="H149" i="17"/>
  <c r="H148" i="17"/>
  <c r="H147" i="17"/>
  <c r="F37" i="17"/>
  <c r="F38" i="17"/>
  <c r="F39" i="17"/>
  <c r="F40" i="17"/>
  <c r="F41" i="17"/>
  <c r="F42" i="17"/>
  <c r="F43" i="17"/>
  <c r="B161" i="17"/>
  <c r="B163" i="17"/>
  <c r="B157" i="17"/>
  <c r="B159" i="17"/>
  <c r="B155" i="17"/>
  <c r="E92" i="17"/>
  <c r="I92" i="17"/>
  <c r="M92" i="17"/>
  <c r="G111" i="17"/>
  <c r="G114" i="17"/>
  <c r="G117" i="17"/>
  <c r="E148" i="17"/>
  <c r="E149" i="17"/>
  <c r="E147" i="17"/>
  <c r="I148" i="17"/>
  <c r="I149" i="17"/>
  <c r="I147" i="17"/>
  <c r="C37" i="17"/>
  <c r="C38" i="17"/>
  <c r="C39" i="17"/>
  <c r="C40" i="17"/>
  <c r="C41" i="17"/>
  <c r="C42" i="17"/>
  <c r="C43" i="17"/>
  <c r="H89" i="17"/>
  <c r="F92" i="17"/>
  <c r="J92" i="17"/>
  <c r="N92" i="17"/>
  <c r="H95" i="17"/>
  <c r="H114" i="17"/>
  <c r="H117" i="17"/>
  <c r="B149" i="17"/>
  <c r="B148" i="17"/>
  <c r="B147" i="17"/>
  <c r="F149" i="17"/>
  <c r="F148" i="17"/>
  <c r="F147" i="17"/>
  <c r="J149" i="17"/>
  <c r="J148" i="17"/>
  <c r="J147" i="17"/>
  <c r="K94" i="17" l="1"/>
  <c r="J95" i="17"/>
  <c r="I95" i="17"/>
  <c r="L113" i="17"/>
  <c r="K114" i="17"/>
  <c r="K147" i="16"/>
  <c r="J147" i="16"/>
  <c r="I149" i="16"/>
  <c r="G43" i="16"/>
  <c r="C43" i="16"/>
  <c r="F43" i="16"/>
  <c r="I43" i="16"/>
  <c r="E43" i="16"/>
  <c r="H43" i="16"/>
  <c r="D43" i="16"/>
  <c r="G39" i="16"/>
  <c r="L143" i="16" s="1"/>
  <c r="C39" i="16"/>
  <c r="F39" i="16"/>
  <c r="I39" i="16"/>
  <c r="E39" i="16"/>
  <c r="H39" i="16"/>
  <c r="D39" i="16"/>
  <c r="K149" i="16"/>
  <c r="K117" i="16"/>
  <c r="L116" i="16"/>
  <c r="F98" i="14"/>
  <c r="F100" i="14" s="1"/>
  <c r="F102" i="14" s="1"/>
  <c r="F104" i="14" s="1"/>
  <c r="L148" i="14"/>
  <c r="L147" i="14"/>
  <c r="M143" i="14"/>
  <c r="L149" i="14"/>
  <c r="GI115" i="14"/>
  <c r="GI116" i="14" s="1"/>
  <c r="N117" i="14"/>
  <c r="L116" i="17"/>
  <c r="K117" i="17"/>
  <c r="M111" i="17"/>
  <c r="G42" i="16"/>
  <c r="C42" i="16"/>
  <c r="F42" i="16"/>
  <c r="I42" i="16"/>
  <c r="E42" i="16"/>
  <c r="H42" i="16"/>
  <c r="D42" i="16"/>
  <c r="G38" i="16"/>
  <c r="C38" i="16"/>
  <c r="F38" i="16"/>
  <c r="I38" i="16"/>
  <c r="E38" i="16"/>
  <c r="H38" i="16"/>
  <c r="D38" i="16"/>
  <c r="L94" i="16"/>
  <c r="K95" i="16"/>
  <c r="G88" i="14"/>
  <c r="F89" i="14"/>
  <c r="K111" i="12"/>
  <c r="K112" i="12" s="1"/>
  <c r="K97" i="12"/>
  <c r="K98" i="12" s="1"/>
  <c r="K73" i="12"/>
  <c r="F98" i="17"/>
  <c r="F100" i="17" s="1"/>
  <c r="F102" i="17" s="1"/>
  <c r="F104" i="17" s="1"/>
  <c r="L111" i="17"/>
  <c r="K88" i="17"/>
  <c r="J89" i="17"/>
  <c r="M148" i="17"/>
  <c r="M149" i="17"/>
  <c r="M147" i="17"/>
  <c r="N143" i="17"/>
  <c r="G41" i="16"/>
  <c r="C41" i="16"/>
  <c r="F41" i="16"/>
  <c r="I41" i="16"/>
  <c r="E41" i="16"/>
  <c r="H41" i="16"/>
  <c r="D41" i="16"/>
  <c r="G37" i="16"/>
  <c r="C37" i="16"/>
  <c r="F37" i="16"/>
  <c r="I37" i="16"/>
  <c r="E37" i="16"/>
  <c r="H37" i="16"/>
  <c r="D37" i="16"/>
  <c r="H147" i="16"/>
  <c r="H149" i="16"/>
  <c r="M91" i="16"/>
  <c r="L92" i="16"/>
  <c r="I113" i="16"/>
  <c r="H114" i="16"/>
  <c r="G94" i="14"/>
  <c r="F95" i="14"/>
  <c r="K27" i="12"/>
  <c r="GI112" i="14"/>
  <c r="GI113" i="14" s="1"/>
  <c r="N114" i="14"/>
  <c r="G40" i="16"/>
  <c r="C40" i="16"/>
  <c r="F40" i="16"/>
  <c r="I40" i="16"/>
  <c r="E40" i="16"/>
  <c r="H40" i="16"/>
  <c r="D40" i="16"/>
  <c r="I147" i="16"/>
  <c r="H89" i="16"/>
  <c r="I88" i="16"/>
  <c r="N149" i="17" l="1"/>
  <c r="N148" i="17"/>
  <c r="N147" i="17"/>
  <c r="O143" i="17"/>
  <c r="H88" i="14"/>
  <c r="G89" i="14"/>
  <c r="M113" i="17"/>
  <c r="L114" i="17"/>
  <c r="N91" i="16"/>
  <c r="M92" i="16"/>
  <c r="K89" i="17"/>
  <c r="L88" i="17"/>
  <c r="M116" i="17"/>
  <c r="L117" i="17"/>
  <c r="K95" i="17"/>
  <c r="L94" i="17"/>
  <c r="M149" i="14"/>
  <c r="M147" i="14"/>
  <c r="M148" i="14"/>
  <c r="N143" i="14"/>
  <c r="M116" i="16"/>
  <c r="L117" i="16"/>
  <c r="J88" i="16"/>
  <c r="I89" i="16"/>
  <c r="H94" i="14"/>
  <c r="G95" i="14"/>
  <c r="J113" i="16"/>
  <c r="I114" i="16"/>
  <c r="L95" i="16"/>
  <c r="M94" i="16"/>
  <c r="L147" i="16"/>
  <c r="L149" i="16"/>
  <c r="L148" i="16"/>
  <c r="M143" i="16"/>
  <c r="M148" i="16" l="1"/>
  <c r="M147" i="16"/>
  <c r="M149" i="16"/>
  <c r="N143" i="16"/>
  <c r="M88" i="17"/>
  <c r="L89" i="17"/>
  <c r="I94" i="14"/>
  <c r="H95" i="14"/>
  <c r="N116" i="16"/>
  <c r="M117" i="16"/>
  <c r="N113" i="17"/>
  <c r="M114" i="17"/>
  <c r="I88" i="14"/>
  <c r="H89" i="14"/>
  <c r="N94" i="16"/>
  <c r="M95" i="16"/>
  <c r="K113" i="16"/>
  <c r="J114" i="16"/>
  <c r="K88" i="16"/>
  <c r="J89" i="16"/>
  <c r="N148" i="14"/>
  <c r="N149" i="14"/>
  <c r="O143" i="14"/>
  <c r="N147" i="14"/>
  <c r="M94" i="17"/>
  <c r="L95" i="17"/>
  <c r="N116" i="17"/>
  <c r="M117" i="17"/>
  <c r="O91" i="16"/>
  <c r="O92" i="16" s="1"/>
  <c r="N92" i="16"/>
  <c r="O149" i="17"/>
  <c r="O148" i="17"/>
  <c r="O147" i="17"/>
  <c r="P143" i="17"/>
  <c r="F98" i="16" l="1"/>
  <c r="F100" i="16" s="1"/>
  <c r="F102" i="16" s="1"/>
  <c r="F104" i="16" s="1"/>
  <c r="N94" i="17"/>
  <c r="M95" i="17"/>
  <c r="J88" i="14"/>
  <c r="I89" i="14"/>
  <c r="N88" i="17"/>
  <c r="M89" i="17"/>
  <c r="K114" i="16"/>
  <c r="L113" i="16"/>
  <c r="GI115" i="16"/>
  <c r="GI116" i="16" s="1"/>
  <c r="N117" i="16"/>
  <c r="P149" i="17"/>
  <c r="P148" i="17"/>
  <c r="P147" i="17"/>
  <c r="Q143" i="17"/>
  <c r="GI115" i="17"/>
  <c r="GI116" i="17" s="1"/>
  <c r="N117" i="17"/>
  <c r="GI112" i="17"/>
  <c r="GI113" i="17" s="1"/>
  <c r="N114" i="17"/>
  <c r="O147" i="14"/>
  <c r="O149" i="14"/>
  <c r="O148" i="14"/>
  <c r="P143" i="14"/>
  <c r="L88" i="16"/>
  <c r="K89" i="16"/>
  <c r="O94" i="16"/>
  <c r="O95" i="16" s="1"/>
  <c r="N95" i="16"/>
  <c r="J94" i="14"/>
  <c r="I95" i="14"/>
  <c r="N149" i="16"/>
  <c r="O143" i="16"/>
  <c r="N147" i="16"/>
  <c r="N148" i="16"/>
  <c r="M113" i="16" l="1"/>
  <c r="L114" i="16"/>
  <c r="Q148" i="17"/>
  <c r="Q149" i="17"/>
  <c r="Q147" i="17"/>
  <c r="R143" i="17"/>
  <c r="K94" i="14"/>
  <c r="J95" i="14"/>
  <c r="O88" i="17"/>
  <c r="O89" i="17" s="1"/>
  <c r="E98" i="17" s="1"/>
  <c r="E100" i="17" s="1"/>
  <c r="E102" i="17" s="1"/>
  <c r="E104" i="17" s="1"/>
  <c r="N89" i="17"/>
  <c r="O94" i="17"/>
  <c r="O95" i="17" s="1"/>
  <c r="G98" i="17" s="1"/>
  <c r="G100" i="17" s="1"/>
  <c r="G102" i="17" s="1"/>
  <c r="G104" i="17" s="1"/>
  <c r="N95" i="17"/>
  <c r="O149" i="16"/>
  <c r="O147" i="16"/>
  <c r="O148" i="16"/>
  <c r="P143" i="16"/>
  <c r="G98" i="16"/>
  <c r="G100" i="16" s="1"/>
  <c r="G102" i="16" s="1"/>
  <c r="G104" i="16" s="1"/>
  <c r="P148" i="14"/>
  <c r="P147" i="14"/>
  <c r="Q143" i="14"/>
  <c r="P149" i="14"/>
  <c r="K88" i="14"/>
  <c r="J89" i="14"/>
  <c r="L89" i="16"/>
  <c r="M88" i="16"/>
  <c r="N88" i="16" l="1"/>
  <c r="M89" i="16"/>
  <c r="Q149" i="14"/>
  <c r="Q147" i="14"/>
  <c r="Q148" i="14"/>
  <c r="R143" i="14"/>
  <c r="R149" i="17"/>
  <c r="R148" i="17"/>
  <c r="R147" i="17"/>
  <c r="S143" i="17"/>
  <c r="L88" i="14"/>
  <c r="K89" i="14"/>
  <c r="P147" i="16"/>
  <c r="P149" i="16"/>
  <c r="P148" i="16"/>
  <c r="Q143" i="16"/>
  <c r="L94" i="14"/>
  <c r="K95" i="14"/>
  <c r="N113" i="16"/>
  <c r="M114" i="16"/>
  <c r="GI112" i="16" l="1"/>
  <c r="GI113" i="16" s="1"/>
  <c r="N114" i="16"/>
  <c r="M88" i="14"/>
  <c r="L89" i="14"/>
  <c r="O88" i="16"/>
  <c r="O89" i="16" s="1"/>
  <c r="E98" i="16" s="1"/>
  <c r="E100" i="16" s="1"/>
  <c r="E102" i="16" s="1"/>
  <c r="E104" i="16" s="1"/>
  <c r="N89" i="16"/>
  <c r="S149" i="17"/>
  <c r="S148" i="17"/>
  <c r="S147" i="17"/>
  <c r="T143" i="17"/>
  <c r="M94" i="14"/>
  <c r="L95" i="14"/>
  <c r="Q148" i="16"/>
  <c r="Q149" i="16"/>
  <c r="Q147" i="16"/>
  <c r="R143" i="16"/>
  <c r="R148" i="14"/>
  <c r="R149" i="14"/>
  <c r="R147" i="14"/>
  <c r="S143" i="14"/>
  <c r="R149" i="16" l="1"/>
  <c r="R148" i="16"/>
  <c r="R147" i="16"/>
  <c r="S143" i="16"/>
  <c r="N88" i="14"/>
  <c r="M89" i="14"/>
  <c r="T149" i="17"/>
  <c r="T148" i="17"/>
  <c r="T147" i="17"/>
  <c r="U143" i="17"/>
  <c r="N94" i="14"/>
  <c r="M95" i="14"/>
  <c r="S147" i="14"/>
  <c r="S149" i="14"/>
  <c r="S148" i="14"/>
  <c r="T143" i="14"/>
  <c r="T148" i="14" l="1"/>
  <c r="T147" i="14"/>
  <c r="T149" i="14"/>
  <c r="U143" i="14"/>
  <c r="S148" i="16"/>
  <c r="T143" i="16"/>
  <c r="S147" i="16"/>
  <c r="S149" i="16"/>
  <c r="O94" i="14"/>
  <c r="O95" i="14" s="1"/>
  <c r="G98" i="14" s="1"/>
  <c r="G100" i="14" s="1"/>
  <c r="G102" i="14" s="1"/>
  <c r="G104" i="14" s="1"/>
  <c r="N95" i="14"/>
  <c r="U148" i="17"/>
  <c r="U149" i="17"/>
  <c r="U147" i="17"/>
  <c r="V143" i="17"/>
  <c r="O88" i="14"/>
  <c r="O89" i="14" s="1"/>
  <c r="E98" i="14" s="1"/>
  <c r="E100" i="14" s="1"/>
  <c r="E102" i="14" s="1"/>
  <c r="E104" i="14" s="1"/>
  <c r="N89" i="14"/>
  <c r="U149" i="14" l="1"/>
  <c r="U147" i="14"/>
  <c r="U148" i="14"/>
  <c r="V143" i="14"/>
  <c r="V149" i="17"/>
  <c r="V148" i="17"/>
  <c r="V147" i="17"/>
  <c r="W143" i="17"/>
  <c r="T147" i="16"/>
  <c r="T148" i="16"/>
  <c r="T149" i="16"/>
  <c r="U143" i="16"/>
  <c r="U148" i="16" l="1"/>
  <c r="U149" i="16"/>
  <c r="U147" i="16"/>
  <c r="V143" i="16"/>
  <c r="W149" i="17"/>
  <c r="W148" i="17"/>
  <c r="W147" i="17"/>
  <c r="X143" i="17"/>
  <c r="V148" i="14"/>
  <c r="V149" i="14"/>
  <c r="V147" i="14"/>
  <c r="W143" i="14"/>
  <c r="W147" i="14" l="1"/>
  <c r="W149" i="14"/>
  <c r="W148" i="14"/>
  <c r="X143" i="14"/>
  <c r="X149" i="17"/>
  <c r="X148" i="17"/>
  <c r="X147" i="17"/>
  <c r="Y143" i="17"/>
  <c r="V149" i="16"/>
  <c r="V148" i="16"/>
  <c r="V147" i="16"/>
  <c r="W143" i="16"/>
  <c r="Y149" i="17" l="1"/>
  <c r="Y148" i="17"/>
  <c r="Y147" i="17"/>
  <c r="Z143" i="17"/>
  <c r="X148" i="14"/>
  <c r="X147" i="14"/>
  <c r="Y143" i="14"/>
  <c r="X149" i="14"/>
  <c r="W149" i="16"/>
  <c r="W148" i="16"/>
  <c r="W147" i="16"/>
  <c r="X143" i="16"/>
  <c r="X147" i="16" l="1"/>
  <c r="X149" i="16"/>
  <c r="Y143" i="16"/>
  <c r="X148" i="16"/>
  <c r="Z149" i="17"/>
  <c r="Z148" i="17"/>
  <c r="Z147" i="17"/>
  <c r="AA143" i="17"/>
  <c r="Y149" i="14"/>
  <c r="Y147" i="14"/>
  <c r="Y148" i="14"/>
  <c r="Z143" i="14"/>
  <c r="Z148" i="14" l="1"/>
  <c r="Z149" i="14"/>
  <c r="Z147" i="14"/>
  <c r="AA143" i="14"/>
  <c r="AA149" i="17"/>
  <c r="AA148" i="17"/>
  <c r="AA147" i="17"/>
  <c r="AB143" i="17"/>
  <c r="Y148" i="16"/>
  <c r="Y149" i="16"/>
  <c r="Y147" i="16"/>
  <c r="Z143" i="16"/>
  <c r="Z149" i="16" l="1"/>
  <c r="AA143" i="16"/>
  <c r="Z147" i="16"/>
  <c r="Z148" i="16"/>
  <c r="AB149" i="17"/>
  <c r="AB148" i="17"/>
  <c r="AB147" i="17"/>
  <c r="AC143" i="17"/>
  <c r="AA147" i="14"/>
  <c r="AA149" i="14"/>
  <c r="AA148" i="14"/>
  <c r="AB143" i="14"/>
  <c r="AB148" i="14" l="1"/>
  <c r="AB147" i="14"/>
  <c r="AC143" i="14"/>
  <c r="AB149" i="14"/>
  <c r="AC148" i="17"/>
  <c r="AC149" i="17"/>
  <c r="AC147" i="17"/>
  <c r="AD143" i="17"/>
  <c r="AA149" i="16"/>
  <c r="AA148" i="16"/>
  <c r="AA147" i="16"/>
  <c r="AB143" i="16"/>
  <c r="AB147" i="16" l="1"/>
  <c r="AB149" i="16"/>
  <c r="AB148" i="16"/>
  <c r="AC143" i="16"/>
  <c r="AD149" i="17"/>
  <c r="AD148" i="17"/>
  <c r="AD147" i="17"/>
  <c r="AE143" i="17"/>
  <c r="AC149" i="14"/>
  <c r="AC147" i="14"/>
  <c r="AC148" i="14"/>
  <c r="AD143" i="14"/>
  <c r="AD148" i="14" l="1"/>
  <c r="AD149" i="14"/>
  <c r="AE143" i="14"/>
  <c r="AD147" i="14"/>
  <c r="AE149" i="17"/>
  <c r="AE148" i="17"/>
  <c r="AE147" i="17"/>
  <c r="AF143" i="17"/>
  <c r="AC148" i="16"/>
  <c r="AC147" i="16"/>
  <c r="AD143" i="16"/>
  <c r="AC149" i="16"/>
  <c r="AF149" i="17" l="1"/>
  <c r="AF148" i="17"/>
  <c r="AF147" i="17"/>
  <c r="AG143" i="17"/>
  <c r="AD149" i="16"/>
  <c r="AE143" i="16"/>
  <c r="AD148" i="16"/>
  <c r="AD147" i="16"/>
  <c r="AE147" i="14"/>
  <c r="AE149" i="14"/>
  <c r="AE148" i="14"/>
  <c r="AF143" i="14"/>
  <c r="AF148" i="14" l="1"/>
  <c r="AF147" i="14"/>
  <c r="AG143" i="14"/>
  <c r="AF149" i="14"/>
  <c r="AG148" i="17"/>
  <c r="AG149" i="17"/>
  <c r="AG147" i="17"/>
  <c r="AH143" i="17"/>
  <c r="AE148" i="16"/>
  <c r="AE149" i="16"/>
  <c r="AE147" i="16"/>
  <c r="AF143" i="16"/>
  <c r="AF147" i="16" l="1"/>
  <c r="AF149" i="16"/>
  <c r="AF148" i="16"/>
  <c r="AG143" i="16"/>
  <c r="AH149" i="17"/>
  <c r="AH147" i="17"/>
  <c r="AH148" i="17"/>
  <c r="AI143" i="17"/>
  <c r="AG149" i="14"/>
  <c r="AG147" i="14"/>
  <c r="AG148" i="14"/>
  <c r="AH143" i="14"/>
  <c r="AH148" i="14" l="1"/>
  <c r="AH149" i="14"/>
  <c r="AH147" i="14"/>
  <c r="AI143" i="14"/>
  <c r="AI149" i="17"/>
  <c r="AI147" i="17"/>
  <c r="AI148" i="17"/>
  <c r="AJ143" i="17"/>
  <c r="AG148" i="16"/>
  <c r="AG149" i="16"/>
  <c r="AG147" i="16"/>
  <c r="AH143" i="16"/>
  <c r="AH149" i="16" l="1"/>
  <c r="AH148" i="16"/>
  <c r="AH147" i="16"/>
  <c r="AI143" i="16"/>
  <c r="AI147" i="14"/>
  <c r="AI149" i="14"/>
  <c r="AI148" i="14"/>
  <c r="AJ143" i="14"/>
  <c r="AJ149" i="17"/>
  <c r="AJ148" i="17"/>
  <c r="AJ147" i="17"/>
  <c r="AK143" i="17"/>
  <c r="AK148" i="17" l="1"/>
  <c r="AK149" i="17"/>
  <c r="AK147" i="17"/>
  <c r="AL143" i="17"/>
  <c r="AJ148" i="14"/>
  <c r="AJ147" i="14"/>
  <c r="AJ149" i="14"/>
  <c r="AK143" i="14"/>
  <c r="AI149" i="16"/>
  <c r="AI147" i="16"/>
  <c r="AJ143" i="16"/>
  <c r="AI148" i="16"/>
  <c r="AK149" i="14" l="1"/>
  <c r="AK147" i="14"/>
  <c r="AK148" i="14"/>
  <c r="AL143" i="14"/>
  <c r="AL149" i="17"/>
  <c r="AL147" i="17"/>
  <c r="AL148" i="17"/>
  <c r="AM143" i="17"/>
  <c r="AJ147" i="16"/>
  <c r="AJ149" i="16"/>
  <c r="AJ148" i="16"/>
  <c r="AK143" i="16"/>
  <c r="AK148" i="16" l="1"/>
  <c r="AK149" i="16"/>
  <c r="AK147" i="16"/>
  <c r="AL143" i="16"/>
  <c r="AM149" i="17"/>
  <c r="AM147" i="17"/>
  <c r="AM148" i="17"/>
  <c r="AN143" i="17"/>
  <c r="AL148" i="14"/>
  <c r="AL149" i="14"/>
  <c r="AL147" i="14"/>
  <c r="AM143" i="14"/>
  <c r="AM147" i="14" l="1"/>
  <c r="AM149" i="14"/>
  <c r="AM148" i="14"/>
  <c r="AN143" i="14"/>
  <c r="AN149" i="17"/>
  <c r="AN148" i="17"/>
  <c r="AN147" i="17"/>
  <c r="AO143" i="17"/>
  <c r="AL149" i="16"/>
  <c r="AL148" i="16"/>
  <c r="AL147" i="16"/>
  <c r="AM143" i="16"/>
  <c r="AM149" i="16" l="1"/>
  <c r="AM148" i="16"/>
  <c r="AM147" i="16"/>
  <c r="AN143" i="16"/>
  <c r="AO149" i="17"/>
  <c r="AO148" i="17"/>
  <c r="AO147" i="17"/>
  <c r="AP143" i="17"/>
  <c r="AN148" i="14"/>
  <c r="AN147" i="14"/>
  <c r="AO143" i="14"/>
  <c r="AN149" i="14"/>
  <c r="AP149" i="17" l="1"/>
  <c r="AP147" i="17"/>
  <c r="AP148" i="17"/>
  <c r="AQ143" i="17"/>
  <c r="AN147" i="16"/>
  <c r="AN148" i="16"/>
  <c r="AN149" i="16"/>
  <c r="AO143" i="16"/>
  <c r="AO149" i="14"/>
  <c r="AO147" i="14"/>
  <c r="AO148" i="14"/>
  <c r="AP143" i="14"/>
  <c r="AO148" i="16" l="1"/>
  <c r="AO149" i="16"/>
  <c r="AO147" i="16"/>
  <c r="AP143" i="16"/>
  <c r="AQ149" i="17"/>
  <c r="AQ147" i="17"/>
  <c r="AQ148" i="17"/>
  <c r="AR143" i="17"/>
  <c r="AP148" i="14"/>
  <c r="AP149" i="14"/>
  <c r="AP147" i="14"/>
  <c r="AQ143" i="14"/>
  <c r="AQ147" i="14" l="1"/>
  <c r="AQ149" i="14"/>
  <c r="AQ148" i="14"/>
  <c r="AR143" i="14"/>
  <c r="AR149" i="17"/>
  <c r="AR148" i="17"/>
  <c r="AR147" i="17"/>
  <c r="AS143" i="17"/>
  <c r="AP149" i="16"/>
  <c r="AQ143" i="16"/>
  <c r="AP148" i="16"/>
  <c r="AP147" i="16"/>
  <c r="AS149" i="17" l="1"/>
  <c r="AS148" i="17"/>
  <c r="AS147" i="17"/>
  <c r="AT143" i="17"/>
  <c r="AR148" i="14"/>
  <c r="AR147" i="14"/>
  <c r="AS143" i="14"/>
  <c r="AR149" i="14"/>
  <c r="AQ149" i="16"/>
  <c r="AQ148" i="16"/>
  <c r="AQ147" i="16"/>
  <c r="AR143" i="16"/>
  <c r="AS149" i="14" l="1"/>
  <c r="AS147" i="14"/>
  <c r="AS148" i="14"/>
  <c r="AT143" i="14"/>
  <c r="AR147" i="16"/>
  <c r="AR149" i="16"/>
  <c r="AR148" i="16"/>
  <c r="AS143" i="16"/>
  <c r="AT149" i="17"/>
  <c r="AT147" i="17"/>
  <c r="AT148" i="17"/>
  <c r="AU143" i="17"/>
  <c r="AS148" i="16" l="1"/>
  <c r="AS147" i="16"/>
  <c r="AS149" i="16"/>
  <c r="AT143" i="16"/>
  <c r="AU149" i="17"/>
  <c r="AU147" i="17"/>
  <c r="AU148" i="17"/>
  <c r="AV143" i="17"/>
  <c r="AT148" i="14"/>
  <c r="AT149" i="14"/>
  <c r="AU143" i="14"/>
  <c r="AT147" i="14"/>
  <c r="AV149" i="17" l="1"/>
  <c r="AV148" i="17"/>
  <c r="AV147" i="17"/>
  <c r="AW143" i="17"/>
  <c r="AU147" i="14"/>
  <c r="AU149" i="14"/>
  <c r="AU148" i="14"/>
  <c r="AV143" i="14"/>
  <c r="AT149" i="16"/>
  <c r="AU143" i="16"/>
  <c r="AT147" i="16"/>
  <c r="AT148" i="16"/>
  <c r="AV148" i="14" l="1"/>
  <c r="AV147" i="14"/>
  <c r="AW143" i="14"/>
  <c r="AV149" i="14"/>
  <c r="AW149" i="17"/>
  <c r="AW148" i="17"/>
  <c r="AW147" i="17"/>
  <c r="AX143" i="17"/>
  <c r="AU149" i="16"/>
  <c r="AU147" i="16"/>
  <c r="AU148" i="16"/>
  <c r="AV143" i="16"/>
  <c r="AX149" i="17" l="1"/>
  <c r="AX147" i="17"/>
  <c r="AX148" i="17"/>
  <c r="AY143" i="17"/>
  <c r="AW149" i="14"/>
  <c r="AW147" i="14"/>
  <c r="AW148" i="14"/>
  <c r="AX143" i="14"/>
  <c r="AV147" i="16"/>
  <c r="AV149" i="16"/>
  <c r="AV148" i="16"/>
  <c r="AW143" i="16"/>
  <c r="AX148" i="14" l="1"/>
  <c r="AX149" i="14"/>
  <c r="AX147" i="14"/>
  <c r="AY143" i="14"/>
  <c r="AW148" i="16"/>
  <c r="AW149" i="16"/>
  <c r="AW147" i="16"/>
  <c r="AX143" i="16"/>
  <c r="AY149" i="17"/>
  <c r="AY147" i="17"/>
  <c r="AY148" i="17"/>
  <c r="AZ143" i="17"/>
  <c r="AX149" i="16" l="1"/>
  <c r="AX148" i="16"/>
  <c r="AX147" i="16"/>
  <c r="AY143" i="16"/>
  <c r="AY147" i="14"/>
  <c r="AY149" i="14"/>
  <c r="AY148" i="14"/>
  <c r="AZ143" i="14"/>
  <c r="AZ149" i="17"/>
  <c r="AZ148" i="17"/>
  <c r="AZ147" i="17"/>
  <c r="BA143" i="17"/>
  <c r="BA149" i="17" l="1"/>
  <c r="BA148" i="17"/>
  <c r="BA147" i="17"/>
  <c r="BB143" i="17"/>
  <c r="AZ148" i="14"/>
  <c r="AZ147" i="14"/>
  <c r="AZ149" i="14"/>
  <c r="BA143" i="14"/>
  <c r="AY148" i="16"/>
  <c r="AZ143" i="16"/>
  <c r="AY147" i="16"/>
  <c r="AY149" i="16"/>
  <c r="BB149" i="17" l="1"/>
  <c r="BB147" i="17"/>
  <c r="BB148" i="17"/>
  <c r="BC143" i="17"/>
  <c r="AZ147" i="16"/>
  <c r="AZ148" i="16"/>
  <c r="AZ149" i="16"/>
  <c r="BA143" i="16"/>
  <c r="BA149" i="14"/>
  <c r="BA147" i="14"/>
  <c r="BA148" i="14"/>
  <c r="BB143" i="14"/>
  <c r="BC149" i="17" l="1"/>
  <c r="BC147" i="17"/>
  <c r="BC148" i="17"/>
  <c r="BD143" i="17"/>
  <c r="BB148" i="14"/>
  <c r="BB149" i="14"/>
  <c r="BB147" i="14"/>
  <c r="BC143" i="14"/>
  <c r="BA148" i="16"/>
  <c r="BA149" i="16"/>
  <c r="BA147" i="16"/>
  <c r="BB143" i="16"/>
  <c r="BC147" i="14" l="1"/>
  <c r="BC149" i="14"/>
  <c r="BC148" i="14"/>
  <c r="BD143" i="14"/>
  <c r="BB149" i="16"/>
  <c r="BB148" i="16"/>
  <c r="BB147" i="16"/>
  <c r="BC143" i="16"/>
  <c r="BD149" i="17"/>
  <c r="BD148" i="17"/>
  <c r="BD147" i="17"/>
  <c r="BE143" i="17"/>
  <c r="BC149" i="16" l="1"/>
  <c r="BC148" i="16"/>
  <c r="BC147" i="16"/>
  <c r="BD143" i="16"/>
  <c r="BD148" i="14"/>
  <c r="BD147" i="14"/>
  <c r="BE143" i="14"/>
  <c r="BD149" i="14"/>
  <c r="BE149" i="17"/>
  <c r="BE148" i="17"/>
  <c r="BE147" i="17"/>
  <c r="BF143" i="17"/>
  <c r="BF149" i="17" l="1"/>
  <c r="BF147" i="17"/>
  <c r="BF148" i="17"/>
  <c r="BG143" i="17"/>
  <c r="BD147" i="16"/>
  <c r="BD149" i="16"/>
  <c r="BD148" i="16"/>
  <c r="BE143" i="16"/>
  <c r="BE149" i="14"/>
  <c r="BE147" i="14"/>
  <c r="BE148" i="14"/>
  <c r="BF143" i="14"/>
  <c r="BE148" i="16" l="1"/>
  <c r="BE149" i="16"/>
  <c r="BE147" i="16"/>
  <c r="BF143" i="16"/>
  <c r="BG149" i="17"/>
  <c r="BG147" i="17"/>
  <c r="BG148" i="17"/>
  <c r="BH143" i="17"/>
  <c r="BF148" i="14"/>
  <c r="BF149" i="14"/>
  <c r="BF147" i="14"/>
  <c r="BG143" i="14"/>
  <c r="BH149" i="17" l="1"/>
  <c r="BH148" i="17"/>
  <c r="BH147" i="17"/>
  <c r="BI143" i="17"/>
  <c r="BF149" i="16"/>
  <c r="BG143" i="16"/>
  <c r="BF147" i="16"/>
  <c r="BF148" i="16"/>
  <c r="BG147" i="14"/>
  <c r="BG149" i="14"/>
  <c r="BG148" i="14"/>
  <c r="BH143" i="14"/>
  <c r="BH148" i="14" l="1"/>
  <c r="BH147" i="14"/>
  <c r="BI143" i="14"/>
  <c r="BH149" i="14"/>
  <c r="BI149" i="17"/>
  <c r="BI148" i="17"/>
  <c r="BI147" i="17"/>
  <c r="BJ143" i="17"/>
  <c r="BG149" i="16"/>
  <c r="BG148" i="16"/>
  <c r="BG147" i="16"/>
  <c r="BH143" i="16"/>
  <c r="BJ149" i="17" l="1"/>
  <c r="BJ147" i="17"/>
  <c r="BJ148" i="17"/>
  <c r="BK143" i="17"/>
  <c r="BI149" i="14"/>
  <c r="BI147" i="14"/>
  <c r="BI148" i="14"/>
  <c r="BJ143" i="14"/>
  <c r="BH147" i="16"/>
  <c r="BH149" i="16"/>
  <c r="BH148" i="16"/>
  <c r="BI143" i="16"/>
  <c r="BI148" i="16" l="1"/>
  <c r="BI147" i="16"/>
  <c r="BJ143" i="16"/>
  <c r="BI149" i="16"/>
  <c r="BK149" i="17"/>
  <c r="BK147" i="17"/>
  <c r="BK148" i="17"/>
  <c r="BL143" i="17"/>
  <c r="BJ148" i="14"/>
  <c r="BJ149" i="14"/>
  <c r="BK143" i="14"/>
  <c r="BJ147" i="14"/>
  <c r="BL149" i="17" l="1"/>
  <c r="BL148" i="17"/>
  <c r="BL147" i="17"/>
  <c r="BM143" i="17"/>
  <c r="BK147" i="14"/>
  <c r="BK149" i="14"/>
  <c r="BK148" i="14"/>
  <c r="BL143" i="14"/>
  <c r="BJ149" i="16"/>
  <c r="BK143" i="16"/>
  <c r="BJ148" i="16"/>
  <c r="BJ147" i="16"/>
  <c r="BL148" i="14" l="1"/>
  <c r="BL147" i="14"/>
  <c r="BM143" i="14"/>
  <c r="BL149" i="14"/>
  <c r="BK148" i="16"/>
  <c r="BK149" i="16"/>
  <c r="BK147" i="16"/>
  <c r="BL143" i="16"/>
  <c r="BM149" i="17"/>
  <c r="BM148" i="17"/>
  <c r="BM147" i="17"/>
  <c r="BN143" i="17"/>
  <c r="BM149" i="14" l="1"/>
  <c r="BM147" i="14"/>
  <c r="BM148" i="14"/>
  <c r="BN143" i="14"/>
  <c r="BN149" i="17"/>
  <c r="BN147" i="17"/>
  <c r="BN148" i="17"/>
  <c r="BO143" i="17"/>
  <c r="BL147" i="16"/>
  <c r="BL149" i="16"/>
  <c r="BL148" i="16"/>
  <c r="BM143" i="16"/>
  <c r="BO149" i="17" l="1"/>
  <c r="BO147" i="17"/>
  <c r="BO148" i="17"/>
  <c r="BP143" i="17"/>
  <c r="BN148" i="14"/>
  <c r="BN149" i="14"/>
  <c r="BN147" i="14"/>
  <c r="BO143" i="14"/>
  <c r="BM148" i="16"/>
  <c r="BM149" i="16"/>
  <c r="BM147" i="16"/>
  <c r="BN143" i="16"/>
  <c r="BP149" i="17" l="1"/>
  <c r="BP148" i="17"/>
  <c r="BP147" i="17"/>
  <c r="BQ143" i="17"/>
  <c r="BN149" i="16"/>
  <c r="BN148" i="16"/>
  <c r="BN147" i="16"/>
  <c r="BO143" i="16"/>
  <c r="BO147" i="14"/>
  <c r="BO149" i="14"/>
  <c r="BO148" i="14"/>
  <c r="BP143" i="14"/>
  <c r="BP148" i="14" l="1"/>
  <c r="BP147" i="14"/>
  <c r="BP149" i="14"/>
  <c r="BQ143" i="14"/>
  <c r="BQ149" i="17"/>
  <c r="BQ148" i="17"/>
  <c r="BQ147" i="17"/>
  <c r="BR143" i="17"/>
  <c r="BO149" i="16"/>
  <c r="BO147" i="16"/>
  <c r="BP143" i="16"/>
  <c r="BO148" i="16"/>
  <c r="BQ149" i="14" l="1"/>
  <c r="BQ147" i="14"/>
  <c r="BQ148" i="14"/>
  <c r="BR143" i="14"/>
  <c r="BP147" i="16"/>
  <c r="BP149" i="16"/>
  <c r="BP148" i="16"/>
  <c r="BQ143" i="16"/>
  <c r="BR149" i="17"/>
  <c r="BR147" i="17"/>
  <c r="BR148" i="17"/>
  <c r="BS143" i="17"/>
  <c r="BR148" i="14" l="1"/>
  <c r="BR149" i="14"/>
  <c r="BR147" i="14"/>
  <c r="BS143" i="14"/>
  <c r="BS149" i="17"/>
  <c r="BS147" i="17"/>
  <c r="BS148" i="17"/>
  <c r="BT143" i="17"/>
  <c r="BQ148" i="16"/>
  <c r="BQ149" i="16"/>
  <c r="BQ147" i="16"/>
  <c r="BR143" i="16"/>
  <c r="BS147" i="14" l="1"/>
  <c r="BS149" i="14"/>
  <c r="BS148" i="14"/>
  <c r="BT143" i="14"/>
  <c r="BR149" i="16"/>
  <c r="BR148" i="16"/>
  <c r="BR147" i="16"/>
  <c r="BS143" i="16"/>
  <c r="BT149" i="17"/>
  <c r="BT148" i="17"/>
  <c r="BT147" i="17"/>
  <c r="BU143" i="17"/>
  <c r="BU149" i="17" l="1"/>
  <c r="BU148" i="17"/>
  <c r="BU147" i="17"/>
  <c r="BV143" i="17"/>
  <c r="BS149" i="16"/>
  <c r="BS148" i="16"/>
  <c r="BS147" i="16"/>
  <c r="BT143" i="16"/>
  <c r="BT148" i="14"/>
  <c r="BT147" i="14"/>
  <c r="BU143" i="14"/>
  <c r="BT149" i="14"/>
  <c r="BV149" i="17" l="1"/>
  <c r="BV147" i="17"/>
  <c r="BV148" i="17"/>
  <c r="BW143" i="17"/>
  <c r="BU149" i="14"/>
  <c r="BU147" i="14"/>
  <c r="BU148" i="14"/>
  <c r="BV143" i="14"/>
  <c r="BT147" i="16"/>
  <c r="BT148" i="16"/>
  <c r="BU143" i="16"/>
  <c r="BT149" i="16"/>
  <c r="BV148" i="14" l="1"/>
  <c r="BV149" i="14"/>
  <c r="BV147" i="14"/>
  <c r="BW143" i="14"/>
  <c r="BU148" i="16"/>
  <c r="BU149" i="16"/>
  <c r="BU147" i="16"/>
  <c r="BV143" i="16"/>
  <c r="BW149" i="17"/>
  <c r="BW147" i="17"/>
  <c r="BW148" i="17"/>
  <c r="BX143" i="17"/>
  <c r="BW147" i="14" l="1"/>
  <c r="BW149" i="14"/>
  <c r="BW148" i="14"/>
  <c r="BX143" i="14"/>
  <c r="BV149" i="16"/>
  <c r="BW143" i="16"/>
  <c r="BV148" i="16"/>
  <c r="BV147" i="16"/>
  <c r="BX149" i="17"/>
  <c r="BX148" i="17"/>
  <c r="BX147" i="17"/>
  <c r="BY143" i="17"/>
  <c r="BW149" i="16" l="1"/>
  <c r="BW148" i="16"/>
  <c r="BW147" i="16"/>
  <c r="BX143" i="16"/>
  <c r="BY149" i="17"/>
  <c r="BY148" i="17"/>
  <c r="BY147" i="17"/>
  <c r="BZ143" i="17"/>
  <c r="BX148" i="14"/>
  <c r="BX147" i="14"/>
  <c r="BY143" i="14"/>
  <c r="BX149" i="14"/>
  <c r="BX147" i="16" l="1"/>
  <c r="BX149" i="16"/>
  <c r="BX148" i="16"/>
  <c r="BY143" i="16"/>
  <c r="BZ149" i="17"/>
  <c r="BZ147" i="17"/>
  <c r="BZ148" i="17"/>
  <c r="CA143" i="17"/>
  <c r="BY149" i="14"/>
  <c r="BY147" i="14"/>
  <c r="BY148" i="14"/>
  <c r="BZ143" i="14"/>
  <c r="CA149" i="17" l="1"/>
  <c r="CA147" i="17"/>
  <c r="CA148" i="17"/>
  <c r="CB143" i="17"/>
  <c r="BY148" i="16"/>
  <c r="BY147" i="16"/>
  <c r="BY149" i="16"/>
  <c r="BZ143" i="16"/>
  <c r="BZ148" i="14"/>
  <c r="BZ149" i="14"/>
  <c r="CA143" i="14"/>
  <c r="BZ147" i="14"/>
  <c r="CB149" i="17" l="1"/>
  <c r="CB147" i="17"/>
  <c r="CB148" i="17"/>
  <c r="CC143" i="17"/>
  <c r="CA147" i="14"/>
  <c r="CA149" i="14"/>
  <c r="CA148" i="14"/>
  <c r="CB143" i="14"/>
  <c r="BZ149" i="16"/>
  <c r="CA143" i="16"/>
  <c r="BZ147" i="16"/>
  <c r="BZ148" i="16"/>
  <c r="CB148" i="14" l="1"/>
  <c r="CB147" i="14"/>
  <c r="CC143" i="14"/>
  <c r="CB149" i="14"/>
  <c r="CC149" i="17"/>
  <c r="CC148" i="17"/>
  <c r="CC147" i="17"/>
  <c r="CD143" i="17"/>
  <c r="CA149" i="16"/>
  <c r="CA147" i="16"/>
  <c r="CA148" i="16"/>
  <c r="CB143" i="16"/>
  <c r="CD149" i="17" l="1"/>
  <c r="CD147" i="17"/>
  <c r="CD148" i="17"/>
  <c r="CE143" i="17"/>
  <c r="CC149" i="14"/>
  <c r="CC147" i="14"/>
  <c r="CC148" i="14"/>
  <c r="CD143" i="14"/>
  <c r="CB147" i="16"/>
  <c r="CB149" i="16"/>
  <c r="CB148" i="16"/>
  <c r="CC143" i="16"/>
  <c r="CD148" i="14" l="1"/>
  <c r="CD149" i="14"/>
  <c r="CD147" i="14"/>
  <c r="CE143" i="14"/>
  <c r="CC148" i="16"/>
  <c r="CC149" i="16"/>
  <c r="CC147" i="16"/>
  <c r="CD143" i="16"/>
  <c r="CE149" i="17"/>
  <c r="CE147" i="17"/>
  <c r="CE148" i="17"/>
  <c r="CF143" i="17"/>
  <c r="CE147" i="14" l="1"/>
  <c r="CE149" i="14"/>
  <c r="CE148" i="14"/>
  <c r="CF143" i="14"/>
  <c r="CF149" i="17"/>
  <c r="CF147" i="17"/>
  <c r="CF148" i="17"/>
  <c r="CG143" i="17"/>
  <c r="CD149" i="16"/>
  <c r="CD148" i="16"/>
  <c r="CD147" i="16"/>
  <c r="CE143" i="16"/>
  <c r="CF148" i="14" l="1"/>
  <c r="CF147" i="14"/>
  <c r="CF149" i="14"/>
  <c r="CG143" i="14"/>
  <c r="CE148" i="16"/>
  <c r="CF143" i="16"/>
  <c r="CE149" i="16"/>
  <c r="CE147" i="16"/>
  <c r="CG149" i="17"/>
  <c r="CG148" i="17"/>
  <c r="CG147" i="17"/>
  <c r="CH143" i="17"/>
  <c r="CH149" i="17" l="1"/>
  <c r="CH147" i="17"/>
  <c r="CH148" i="17"/>
  <c r="CI143" i="17"/>
  <c r="CG149" i="14"/>
  <c r="CG147" i="14"/>
  <c r="CG148" i="14"/>
  <c r="CH143" i="14"/>
  <c r="CF147" i="16"/>
  <c r="CF148" i="16"/>
  <c r="CF149" i="16"/>
  <c r="CG143" i="16"/>
  <c r="CG148" i="16" l="1"/>
  <c r="CG149" i="16"/>
  <c r="CG147" i="16"/>
  <c r="CH143" i="16"/>
  <c r="CI149" i="17"/>
  <c r="CI147" i="17"/>
  <c r="CI148" i="17"/>
  <c r="CJ143" i="17"/>
  <c r="CH148" i="14"/>
  <c r="CH149" i="14"/>
  <c r="CH147" i="14"/>
  <c r="CI143" i="14"/>
  <c r="CJ149" i="17" l="1"/>
  <c r="CJ147" i="17"/>
  <c r="CJ148" i="17"/>
  <c r="CK143" i="17"/>
  <c r="CH149" i="16"/>
  <c r="CH148" i="16"/>
  <c r="CH147" i="16"/>
  <c r="CI143" i="16"/>
  <c r="CI147" i="14"/>
  <c r="CI149" i="14"/>
  <c r="CI148" i="14"/>
  <c r="CJ143" i="14"/>
  <c r="CI149" i="16" l="1"/>
  <c r="CI148" i="16"/>
  <c r="CI147" i="16"/>
  <c r="CJ143" i="16"/>
  <c r="CK149" i="17"/>
  <c r="CK148" i="17"/>
  <c r="CK147" i="17"/>
  <c r="CL143" i="17"/>
  <c r="CJ148" i="14"/>
  <c r="CJ147" i="14"/>
  <c r="CK143" i="14"/>
  <c r="CJ149" i="14"/>
  <c r="CL149" i="17" l="1"/>
  <c r="CL147" i="17"/>
  <c r="CL148" i="17"/>
  <c r="CM143" i="17"/>
  <c r="CJ147" i="16"/>
  <c r="CJ149" i="16"/>
  <c r="CK143" i="16"/>
  <c r="CJ148" i="16"/>
  <c r="CK149" i="14"/>
  <c r="CK147" i="14"/>
  <c r="CK148" i="14"/>
  <c r="CL143" i="14"/>
  <c r="CL148" i="14" l="1"/>
  <c r="CL149" i="14"/>
  <c r="CL147" i="14"/>
  <c r="CM143" i="14"/>
  <c r="CM149" i="17"/>
  <c r="CM147" i="17"/>
  <c r="CM148" i="17"/>
  <c r="CN143" i="17"/>
  <c r="CK148" i="16"/>
  <c r="CK149" i="16"/>
  <c r="CK147" i="16"/>
  <c r="CL143" i="16"/>
  <c r="CN149" i="17" l="1"/>
  <c r="CN147" i="17"/>
  <c r="CN148" i="17"/>
  <c r="CO143" i="17"/>
  <c r="CM147" i="14"/>
  <c r="CM149" i="14"/>
  <c r="CM148" i="14"/>
  <c r="CN143" i="14"/>
  <c r="CL149" i="16"/>
  <c r="CM143" i="16"/>
  <c r="CL147" i="16"/>
  <c r="CL148" i="16"/>
  <c r="CN148" i="14" l="1"/>
  <c r="CN147" i="14"/>
  <c r="CO143" i="14"/>
  <c r="CN149" i="14"/>
  <c r="CO149" i="17"/>
  <c r="CO148" i="17"/>
  <c r="CO147" i="17"/>
  <c r="CP143" i="17"/>
  <c r="CM149" i="16"/>
  <c r="CM148" i="16"/>
  <c r="CM147" i="16"/>
  <c r="CN143" i="16"/>
  <c r="CN147" i="16" l="1"/>
  <c r="CN149" i="16"/>
  <c r="CN148" i="16"/>
  <c r="CO143" i="16"/>
  <c r="CP149" i="17"/>
  <c r="CP147" i="17"/>
  <c r="CP148" i="17"/>
  <c r="CQ143" i="17"/>
  <c r="CO149" i="14"/>
  <c r="CO147" i="14"/>
  <c r="CO148" i="14"/>
  <c r="CP143" i="14"/>
  <c r="CP148" i="14" l="1"/>
  <c r="CP149" i="14"/>
  <c r="CQ143" i="14"/>
  <c r="CP147" i="14"/>
  <c r="CQ149" i="17"/>
  <c r="CQ147" i="17"/>
  <c r="CQ148" i="17"/>
  <c r="CR143" i="17"/>
  <c r="CO148" i="16"/>
  <c r="CO147" i="16"/>
  <c r="CP143" i="16"/>
  <c r="CO149" i="16"/>
  <c r="CP149" i="16" l="1"/>
  <c r="CQ143" i="16"/>
  <c r="CP148" i="16"/>
  <c r="CP147" i="16"/>
  <c r="CR149" i="17"/>
  <c r="CR147" i="17"/>
  <c r="CR148" i="17"/>
  <c r="CS143" i="17"/>
  <c r="CQ147" i="14"/>
  <c r="CQ149" i="14"/>
  <c r="CQ148" i="14"/>
  <c r="CR143" i="14"/>
  <c r="CR148" i="14" l="1"/>
  <c r="CR147" i="14"/>
  <c r="CS143" i="14"/>
  <c r="CR149" i="14"/>
  <c r="CS149" i="17"/>
  <c r="CS148" i="17"/>
  <c r="CS147" i="17"/>
  <c r="CT143" i="17"/>
  <c r="CQ148" i="16"/>
  <c r="CQ149" i="16"/>
  <c r="CQ147" i="16"/>
  <c r="CR143" i="16"/>
  <c r="CT149" i="17" l="1"/>
  <c r="CT147" i="17"/>
  <c r="CT148" i="17"/>
  <c r="CU143" i="17"/>
  <c r="CR147" i="16"/>
  <c r="CR149" i="16"/>
  <c r="CR148" i="16"/>
  <c r="CS143" i="16"/>
  <c r="CS149" i="14"/>
  <c r="CS147" i="14"/>
  <c r="CS148" i="14"/>
  <c r="CT143" i="14"/>
  <c r="CS149" i="16" l="1"/>
  <c r="CS148" i="16"/>
  <c r="CS147" i="16"/>
  <c r="CT143" i="16"/>
  <c r="CU149" i="17"/>
  <c r="CU147" i="17"/>
  <c r="CU148" i="17"/>
  <c r="CV143" i="17"/>
  <c r="CT148" i="14"/>
  <c r="CT149" i="14"/>
  <c r="CT147" i="14"/>
  <c r="CU143" i="14"/>
  <c r="CU147" i="14" l="1"/>
  <c r="CU149" i="14"/>
  <c r="CU148" i="14"/>
  <c r="CV143" i="14"/>
  <c r="CT149" i="16"/>
  <c r="CT148" i="16"/>
  <c r="CT147" i="16"/>
  <c r="CU143" i="16"/>
  <c r="CV149" i="17"/>
  <c r="CV147" i="17"/>
  <c r="CV148" i="17"/>
  <c r="CW143" i="17"/>
  <c r="CW149" i="17" l="1"/>
  <c r="CW148" i="17"/>
  <c r="CW147" i="17"/>
  <c r="CX143" i="17"/>
  <c r="CU149" i="16"/>
  <c r="CU147" i="16"/>
  <c r="CV143" i="16"/>
  <c r="CU148" i="16"/>
  <c r="CV148" i="14"/>
  <c r="CV147" i="14"/>
  <c r="CV149" i="14"/>
  <c r="CW143" i="14"/>
  <c r="CW149" i="14" l="1"/>
  <c r="CW147" i="14"/>
  <c r="CW148" i="14"/>
  <c r="CX143" i="14"/>
  <c r="CX149" i="17"/>
  <c r="CX147" i="17"/>
  <c r="CX148" i="17"/>
  <c r="CY143" i="17"/>
  <c r="CV147" i="16"/>
  <c r="CV149" i="16"/>
  <c r="CV148" i="16"/>
  <c r="CW143" i="16"/>
  <c r="CW149" i="16" l="1"/>
  <c r="CW148" i="16"/>
  <c r="CW147" i="16"/>
  <c r="CX143" i="16"/>
  <c r="CY149" i="17"/>
  <c r="CY147" i="17"/>
  <c r="CY148" i="17"/>
  <c r="CZ143" i="17"/>
  <c r="CX148" i="14"/>
  <c r="CX149" i="14"/>
  <c r="CX147" i="14"/>
  <c r="CY143" i="14"/>
  <c r="CY147" i="14" l="1"/>
  <c r="CY149" i="14"/>
  <c r="CY148" i="14"/>
  <c r="CZ143" i="14"/>
  <c r="CZ149" i="17"/>
  <c r="CZ147" i="17"/>
  <c r="CZ148" i="17"/>
  <c r="DA143" i="17"/>
  <c r="CX148" i="16"/>
  <c r="CX147" i="16"/>
  <c r="CY143" i="16"/>
  <c r="CX149" i="16"/>
  <c r="DA149" i="17" l="1"/>
  <c r="DA148" i="17"/>
  <c r="DA147" i="17"/>
  <c r="DB143" i="17"/>
  <c r="CZ148" i="14"/>
  <c r="CZ147" i="14"/>
  <c r="DA143" i="14"/>
  <c r="CZ149" i="14"/>
  <c r="CY148" i="16"/>
  <c r="CY147" i="16"/>
  <c r="CY149" i="16"/>
  <c r="CZ143" i="16"/>
  <c r="CZ149" i="16" l="1"/>
  <c r="CZ147" i="16"/>
  <c r="CZ148" i="16"/>
  <c r="DA143" i="16"/>
  <c r="DB149" i="17"/>
  <c r="DB147" i="17"/>
  <c r="DB148" i="17"/>
  <c r="DC143" i="17"/>
  <c r="DA149" i="14"/>
  <c r="DA147" i="14"/>
  <c r="DA148" i="14"/>
  <c r="DB143" i="14"/>
  <c r="DB148" i="14" l="1"/>
  <c r="DB149" i="14"/>
  <c r="DB147" i="14"/>
  <c r="DC143" i="14"/>
  <c r="DC149" i="17"/>
  <c r="DC147" i="17"/>
  <c r="DC148" i="17"/>
  <c r="DD143" i="17"/>
  <c r="DA149" i="16"/>
  <c r="DA148" i="16"/>
  <c r="DA147" i="16"/>
  <c r="DB143" i="16"/>
  <c r="DB149" i="16" l="1"/>
  <c r="DC143" i="16"/>
  <c r="DB148" i="16"/>
  <c r="DB147" i="16"/>
  <c r="DD149" i="17"/>
  <c r="DD147" i="17"/>
  <c r="DD148" i="17"/>
  <c r="DE143" i="17"/>
  <c r="DC147" i="14"/>
  <c r="DC149" i="14"/>
  <c r="DC148" i="14"/>
  <c r="DD143" i="14"/>
  <c r="DD148" i="14" l="1"/>
  <c r="DD147" i="14"/>
  <c r="DE143" i="14"/>
  <c r="DD149" i="14"/>
  <c r="DE149" i="17"/>
  <c r="DE148" i="17"/>
  <c r="DE147" i="17"/>
  <c r="DF143" i="17"/>
  <c r="DC148" i="16"/>
  <c r="DC147" i="16"/>
  <c r="DD143" i="16"/>
  <c r="DC149" i="16"/>
  <c r="G121" i="9"/>
  <c r="F121" i="9"/>
  <c r="E121" i="9"/>
  <c r="D121" i="9"/>
  <c r="G119" i="9"/>
  <c r="F119" i="9"/>
  <c r="E119" i="9"/>
  <c r="D119" i="9"/>
  <c r="E114" i="9"/>
  <c r="F114" i="9" s="1"/>
  <c r="G114" i="9" s="1"/>
  <c r="E111" i="9"/>
  <c r="F111" i="9" s="1"/>
  <c r="E108" i="9"/>
  <c r="F108" i="9" s="1"/>
  <c r="O106" i="9"/>
  <c r="N106" i="9"/>
  <c r="M106" i="9"/>
  <c r="L106" i="9"/>
  <c r="K106" i="9"/>
  <c r="J106" i="9"/>
  <c r="I106" i="9"/>
  <c r="H106" i="9"/>
  <c r="G106" i="9"/>
  <c r="F106" i="9"/>
  <c r="E106" i="9"/>
  <c r="GI105" i="9"/>
  <c r="GI108" i="9" s="1"/>
  <c r="I17" i="9"/>
  <c r="H17" i="9"/>
  <c r="G17" i="9"/>
  <c r="F17" i="9"/>
  <c r="E17" i="9"/>
  <c r="D17" i="9"/>
  <c r="C17" i="9"/>
  <c r="I16" i="9"/>
  <c r="H16" i="9"/>
  <c r="G16" i="9"/>
  <c r="F16" i="9"/>
  <c r="E16" i="9"/>
  <c r="D16" i="9"/>
  <c r="C16" i="9"/>
  <c r="I15" i="9"/>
  <c r="H15" i="9"/>
  <c r="G15" i="9"/>
  <c r="F15" i="9"/>
  <c r="E15" i="9"/>
  <c r="D15" i="9"/>
  <c r="C15" i="9"/>
  <c r="I14" i="9"/>
  <c r="H14" i="9"/>
  <c r="G14" i="9"/>
  <c r="F14" i="9"/>
  <c r="E14" i="9"/>
  <c r="D14" i="9"/>
  <c r="C14" i="9"/>
  <c r="I13" i="9"/>
  <c r="H13" i="9"/>
  <c r="G13" i="9"/>
  <c r="F13" i="9"/>
  <c r="E13" i="9"/>
  <c r="D13" i="9"/>
  <c r="C13" i="9"/>
  <c r="I12" i="9"/>
  <c r="H12" i="9"/>
  <c r="G12" i="9"/>
  <c r="F12" i="9"/>
  <c r="E12" i="9"/>
  <c r="D12" i="9"/>
  <c r="C12" i="9"/>
  <c r="I11" i="9"/>
  <c r="H11" i="9"/>
  <c r="G11" i="9"/>
  <c r="F11" i="9"/>
  <c r="E11" i="9"/>
  <c r="D11" i="9"/>
  <c r="C11" i="9"/>
  <c r="K141" i="9"/>
  <c r="J141" i="9"/>
  <c r="I141" i="9"/>
  <c r="H141" i="9"/>
  <c r="G141" i="9"/>
  <c r="F141" i="9"/>
  <c r="E141" i="9"/>
  <c r="D141" i="9"/>
  <c r="C141" i="9"/>
  <c r="B141" i="9"/>
  <c r="N84" i="9"/>
  <c r="M84" i="9"/>
  <c r="L84" i="9"/>
  <c r="K84" i="9"/>
  <c r="J84" i="9"/>
  <c r="I84" i="9"/>
  <c r="H84" i="9"/>
  <c r="G84" i="9"/>
  <c r="F84" i="9"/>
  <c r="E84" i="9"/>
  <c r="N71" i="9"/>
  <c r="N74" i="9" s="1"/>
  <c r="M71" i="9"/>
  <c r="M74" i="9" s="1"/>
  <c r="L71" i="9"/>
  <c r="L74" i="9" s="1"/>
  <c r="K71" i="9"/>
  <c r="K74" i="9" s="1"/>
  <c r="J71" i="9"/>
  <c r="J74" i="9" s="1"/>
  <c r="I71" i="9"/>
  <c r="I74" i="9" s="1"/>
  <c r="H71" i="9"/>
  <c r="H74" i="9" s="1"/>
  <c r="G71" i="9"/>
  <c r="G74" i="9" s="1"/>
  <c r="F71" i="9"/>
  <c r="F74" i="9" s="1"/>
  <c r="E71" i="9"/>
  <c r="E74" i="9" s="1"/>
  <c r="N61" i="9"/>
  <c r="M61" i="9"/>
  <c r="L61" i="9"/>
  <c r="K61" i="9"/>
  <c r="J61" i="9"/>
  <c r="I61" i="9"/>
  <c r="H61" i="9"/>
  <c r="G61" i="9"/>
  <c r="F61" i="9"/>
  <c r="E61" i="9"/>
  <c r="H110" i="11"/>
  <c r="H111" i="11" s="1"/>
  <c r="G110" i="11"/>
  <c r="G111" i="11" s="1"/>
  <c r="F110" i="11"/>
  <c r="F111" i="11" s="1"/>
  <c r="J109" i="11"/>
  <c r="F109" i="11"/>
  <c r="J108" i="11"/>
  <c r="I108" i="11"/>
  <c r="H108" i="11"/>
  <c r="G108" i="11"/>
  <c r="F108" i="11"/>
  <c r="J107" i="11"/>
  <c r="I107" i="11"/>
  <c r="H107" i="11"/>
  <c r="G107" i="11"/>
  <c r="F107" i="11"/>
  <c r="I104" i="11"/>
  <c r="H104" i="11"/>
  <c r="K103" i="11"/>
  <c r="J103" i="11"/>
  <c r="K102" i="11"/>
  <c r="J102" i="11"/>
  <c r="K101" i="11"/>
  <c r="J101" i="11"/>
  <c r="K98" i="11"/>
  <c r="G96" i="11"/>
  <c r="F96" i="11"/>
  <c r="F97" i="11" s="1"/>
  <c r="J95" i="11"/>
  <c r="G95" i="11"/>
  <c r="F95" i="11"/>
  <c r="I94" i="11"/>
  <c r="H94" i="11"/>
  <c r="G94" i="11"/>
  <c r="F94" i="11"/>
  <c r="J93" i="11"/>
  <c r="I93" i="11"/>
  <c r="H93" i="11"/>
  <c r="G93" i="11"/>
  <c r="F93" i="11"/>
  <c r="I90" i="11"/>
  <c r="I96" i="11" s="1"/>
  <c r="H90" i="11"/>
  <c r="H96" i="11" s="1"/>
  <c r="H97" i="11" s="1"/>
  <c r="K89" i="11"/>
  <c r="J89" i="11"/>
  <c r="J88" i="11"/>
  <c r="K88" i="11" s="1"/>
  <c r="K87" i="11"/>
  <c r="K94" i="11" s="1"/>
  <c r="J87" i="11"/>
  <c r="J94" i="11" s="1"/>
  <c r="J84" i="11"/>
  <c r="I84" i="11"/>
  <c r="H84" i="11"/>
  <c r="G84" i="11"/>
  <c r="F84" i="11"/>
  <c r="J83" i="11"/>
  <c r="G83" i="11"/>
  <c r="F83" i="11"/>
  <c r="J82" i="11"/>
  <c r="K82" i="11" s="1"/>
  <c r="K81" i="11"/>
  <c r="K84" i="11" s="1"/>
  <c r="J80" i="11"/>
  <c r="I80" i="11"/>
  <c r="I109" i="11" s="1"/>
  <c r="H80" i="11"/>
  <c r="H95" i="11" s="1"/>
  <c r="G80" i="11"/>
  <c r="G109" i="11" s="1"/>
  <c r="F80" i="11"/>
  <c r="K79" i="11"/>
  <c r="K78" i="11"/>
  <c r="K75" i="11"/>
  <c r="E73" i="11"/>
  <c r="E74" i="11" s="1"/>
  <c r="H72" i="11"/>
  <c r="G72" i="11"/>
  <c r="J71" i="11"/>
  <c r="I71" i="11"/>
  <c r="H71" i="11"/>
  <c r="G71" i="11"/>
  <c r="F71" i="11"/>
  <c r="E71" i="11"/>
  <c r="J70" i="11"/>
  <c r="I70" i="11"/>
  <c r="H70" i="11"/>
  <c r="G70" i="11"/>
  <c r="F70" i="11"/>
  <c r="E70" i="11"/>
  <c r="J67" i="11"/>
  <c r="I67" i="11"/>
  <c r="I73" i="11" s="1"/>
  <c r="I74" i="11" s="1"/>
  <c r="H67" i="11"/>
  <c r="H73" i="11" s="1"/>
  <c r="H74" i="11" s="1"/>
  <c r="G67" i="11"/>
  <c r="G73" i="11" s="1"/>
  <c r="G74" i="11" s="1"/>
  <c r="J65" i="11"/>
  <c r="J73" i="11" s="1"/>
  <c r="J74" i="11" s="1"/>
  <c r="K64" i="11"/>
  <c r="K70" i="11" s="1"/>
  <c r="H61" i="11"/>
  <c r="G61" i="11"/>
  <c r="F61" i="11"/>
  <c r="E61" i="11"/>
  <c r="H60" i="11"/>
  <c r="G60" i="11"/>
  <c r="F59" i="11"/>
  <c r="F73" i="11" s="1"/>
  <c r="F74" i="11" s="1"/>
  <c r="E59" i="11"/>
  <c r="J58" i="11"/>
  <c r="J61" i="11" s="1"/>
  <c r="I58" i="11"/>
  <c r="I61" i="11" s="1"/>
  <c r="H58" i="11"/>
  <c r="K58" i="11" s="1"/>
  <c r="K61" i="11" s="1"/>
  <c r="J57" i="11"/>
  <c r="J72" i="11" s="1"/>
  <c r="I57" i="11"/>
  <c r="I72" i="11" s="1"/>
  <c r="H57" i="11"/>
  <c r="G57" i="11"/>
  <c r="F57" i="11"/>
  <c r="K57" i="11" s="1"/>
  <c r="K60" i="11" s="1"/>
  <c r="E57" i="11"/>
  <c r="E72" i="11" s="1"/>
  <c r="K56" i="11"/>
  <c r="K55" i="11"/>
  <c r="H50" i="11"/>
  <c r="H51" i="11" s="1"/>
  <c r="G50" i="11"/>
  <c r="E50" i="11"/>
  <c r="E51" i="11" s="1"/>
  <c r="D50" i="11"/>
  <c r="D51" i="11" s="1"/>
  <c r="C50" i="11"/>
  <c r="B50" i="11"/>
  <c r="G49" i="11"/>
  <c r="C49" i="11"/>
  <c r="J48" i="11"/>
  <c r="I48" i="11"/>
  <c r="H48" i="11"/>
  <c r="G48" i="11"/>
  <c r="F48" i="11"/>
  <c r="E48" i="11"/>
  <c r="D48" i="11"/>
  <c r="C48" i="11"/>
  <c r="B48" i="11"/>
  <c r="J47" i="11"/>
  <c r="I47" i="11"/>
  <c r="H47" i="11"/>
  <c r="G47" i="11"/>
  <c r="G51" i="11" s="1"/>
  <c r="F47" i="11"/>
  <c r="E47" i="11"/>
  <c r="D47" i="11"/>
  <c r="C47" i="11"/>
  <c r="C51" i="11" s="1"/>
  <c r="B47" i="11"/>
  <c r="B51" i="11" s="1"/>
  <c r="J44" i="11"/>
  <c r="J50" i="11" s="1"/>
  <c r="J51" i="11" s="1"/>
  <c r="I44" i="11"/>
  <c r="I50" i="11" s="1"/>
  <c r="I51" i="11" s="1"/>
  <c r="F44" i="11"/>
  <c r="F50" i="11" s="1"/>
  <c r="F51" i="11" s="1"/>
  <c r="E44" i="11"/>
  <c r="D44" i="11"/>
  <c r="K41" i="11"/>
  <c r="K38" i="11"/>
  <c r="J38" i="11"/>
  <c r="I38" i="11"/>
  <c r="H38" i="11"/>
  <c r="G38" i="11"/>
  <c r="F38" i="11"/>
  <c r="E38" i="11"/>
  <c r="D38" i="11"/>
  <c r="C38" i="11"/>
  <c r="B38" i="11"/>
  <c r="K36" i="11"/>
  <c r="K35" i="11"/>
  <c r="J34" i="11"/>
  <c r="J37" i="11" s="1"/>
  <c r="I34" i="11"/>
  <c r="I37" i="11" s="1"/>
  <c r="H34" i="11"/>
  <c r="H49" i="11" s="1"/>
  <c r="G34" i="11"/>
  <c r="G37" i="11" s="1"/>
  <c r="F34" i="11"/>
  <c r="K34" i="11" s="1"/>
  <c r="K37" i="11" s="1"/>
  <c r="E34" i="11"/>
  <c r="E37" i="11" s="1"/>
  <c r="D34" i="11"/>
  <c r="D49" i="11" s="1"/>
  <c r="C34" i="11"/>
  <c r="C37" i="11" s="1"/>
  <c r="B34" i="11"/>
  <c r="B37" i="11" s="1"/>
  <c r="K33" i="11"/>
  <c r="K32" i="11"/>
  <c r="I27" i="11"/>
  <c r="H27" i="11"/>
  <c r="H28" i="11" s="1"/>
  <c r="G27" i="11"/>
  <c r="G28" i="11" s="1"/>
  <c r="F27" i="11"/>
  <c r="E27" i="11"/>
  <c r="D27" i="11"/>
  <c r="D28" i="11" s="1"/>
  <c r="C27" i="11"/>
  <c r="C28" i="11" s="1"/>
  <c r="B27" i="11"/>
  <c r="J26" i="11"/>
  <c r="F26" i="11"/>
  <c r="B26" i="11"/>
  <c r="J25" i="11"/>
  <c r="I25" i="11"/>
  <c r="H25" i="11"/>
  <c r="G25" i="11"/>
  <c r="F25" i="11"/>
  <c r="E25" i="11"/>
  <c r="D25" i="11"/>
  <c r="C25" i="11"/>
  <c r="B25" i="11"/>
  <c r="J24" i="11"/>
  <c r="I24" i="11"/>
  <c r="I28" i="11" s="1"/>
  <c r="H24" i="11"/>
  <c r="G24" i="11"/>
  <c r="F24" i="11"/>
  <c r="F28" i="11" s="1"/>
  <c r="E24" i="11"/>
  <c r="E28" i="11" s="1"/>
  <c r="D24" i="11"/>
  <c r="C24" i="11"/>
  <c r="B24" i="11"/>
  <c r="B28" i="11" s="1"/>
  <c r="K21" i="11"/>
  <c r="J21" i="11"/>
  <c r="J27" i="11" s="1"/>
  <c r="J28" i="11" s="1"/>
  <c r="K18" i="11"/>
  <c r="J15" i="11"/>
  <c r="I15" i="11"/>
  <c r="H15" i="11"/>
  <c r="G15" i="11"/>
  <c r="F15" i="11"/>
  <c r="E15" i="11"/>
  <c r="D15" i="11"/>
  <c r="C15" i="11"/>
  <c r="B15" i="11"/>
  <c r="K13" i="11"/>
  <c r="K27" i="11" s="1"/>
  <c r="K12" i="11"/>
  <c r="K15" i="11" s="1"/>
  <c r="J11" i="11"/>
  <c r="J14" i="11" s="1"/>
  <c r="I11" i="11"/>
  <c r="I14" i="11" s="1"/>
  <c r="H11" i="11"/>
  <c r="H14" i="11" s="1"/>
  <c r="G11" i="11"/>
  <c r="G26" i="11" s="1"/>
  <c r="F11" i="11"/>
  <c r="F14" i="11" s="1"/>
  <c r="E11" i="11"/>
  <c r="E14" i="11" s="1"/>
  <c r="D11" i="11"/>
  <c r="D14" i="11" s="1"/>
  <c r="C11" i="11"/>
  <c r="C26" i="11" s="1"/>
  <c r="B11" i="11"/>
  <c r="B14" i="11" s="1"/>
  <c r="K10" i="11"/>
  <c r="K25" i="11" s="1"/>
  <c r="K9" i="11"/>
  <c r="J9" i="11"/>
  <c r="K8" i="11"/>
  <c r="H59" i="8"/>
  <c r="H62" i="8" s="1"/>
  <c r="I59" i="8"/>
  <c r="I62" i="8" s="1"/>
  <c r="J59" i="8"/>
  <c r="K36" i="8"/>
  <c r="D39" i="8"/>
  <c r="C39" i="8"/>
  <c r="B39" i="8"/>
  <c r="J39" i="8"/>
  <c r="I39" i="8"/>
  <c r="H39" i="8"/>
  <c r="G39" i="8"/>
  <c r="F39" i="8"/>
  <c r="E39" i="8"/>
  <c r="E62" i="8"/>
  <c r="J62" i="8"/>
  <c r="G62" i="8"/>
  <c r="F62" i="8"/>
  <c r="F85" i="8"/>
  <c r="I85" i="8"/>
  <c r="H85" i="8"/>
  <c r="G85" i="8"/>
  <c r="K82" i="8"/>
  <c r="C16" i="8"/>
  <c r="B16" i="8"/>
  <c r="F16" i="8"/>
  <c r="E16" i="8"/>
  <c r="D16" i="8"/>
  <c r="I16" i="8"/>
  <c r="H16" i="8"/>
  <c r="G16" i="8"/>
  <c r="J85" i="8"/>
  <c r="K13" i="8"/>
  <c r="M99" i="9"/>
  <c r="L99" i="9"/>
  <c r="K99" i="9"/>
  <c r="J99" i="9"/>
  <c r="I99" i="9"/>
  <c r="M97" i="9"/>
  <c r="L97" i="9"/>
  <c r="K97" i="9"/>
  <c r="J97" i="9"/>
  <c r="I97" i="9"/>
  <c r="D46" i="9"/>
  <c r="D47" i="9"/>
  <c r="C142" i="9"/>
  <c r="D142" i="9" s="1"/>
  <c r="E142" i="9" s="1"/>
  <c r="B144" i="9"/>
  <c r="C144" i="9" s="1"/>
  <c r="D144" i="9" s="1"/>
  <c r="E144" i="9" s="1"/>
  <c r="F144" i="9" s="1"/>
  <c r="G144" i="9" s="1"/>
  <c r="H144" i="9" s="1"/>
  <c r="I144" i="9" s="1"/>
  <c r="J144" i="9" s="1"/>
  <c r="K144" i="9" s="1"/>
  <c r="L144" i="9" s="1"/>
  <c r="M144" i="9" s="1"/>
  <c r="N144" i="9" s="1"/>
  <c r="O144" i="9" s="1"/>
  <c r="P144" i="9" s="1"/>
  <c r="Q144" i="9" s="1"/>
  <c r="R144" i="9" s="1"/>
  <c r="S144" i="9" s="1"/>
  <c r="T144" i="9" s="1"/>
  <c r="U144" i="9" s="1"/>
  <c r="V144" i="9" s="1"/>
  <c r="W144" i="9" s="1"/>
  <c r="X144" i="9" s="1"/>
  <c r="Y144" i="9" s="1"/>
  <c r="Z144" i="9" s="1"/>
  <c r="AA144" i="9" s="1"/>
  <c r="AB144" i="9" s="1"/>
  <c r="AC144" i="9" s="1"/>
  <c r="AD144" i="9" s="1"/>
  <c r="AE144" i="9" s="1"/>
  <c r="AF144" i="9" s="1"/>
  <c r="AG144" i="9" s="1"/>
  <c r="AH144" i="9" s="1"/>
  <c r="AI144" i="9" s="1"/>
  <c r="AJ144" i="9" s="1"/>
  <c r="AK144" i="9" s="1"/>
  <c r="AL144" i="9" s="1"/>
  <c r="AM144" i="9" s="1"/>
  <c r="AN144" i="9" s="1"/>
  <c r="AO144" i="9" s="1"/>
  <c r="AP144" i="9" s="1"/>
  <c r="AQ144" i="9" s="1"/>
  <c r="AR144" i="9" s="1"/>
  <c r="AS144" i="9" s="1"/>
  <c r="AT144" i="9" s="1"/>
  <c r="AU144" i="9" s="1"/>
  <c r="AV144" i="9" s="1"/>
  <c r="AW144" i="9" s="1"/>
  <c r="AX144" i="9" s="1"/>
  <c r="AY144" i="9" s="1"/>
  <c r="AZ144" i="9" s="1"/>
  <c r="BA144" i="9" s="1"/>
  <c r="BB144" i="9" s="1"/>
  <c r="BC144" i="9" s="1"/>
  <c r="BD144" i="9" s="1"/>
  <c r="BE144" i="9" s="1"/>
  <c r="BF144" i="9" s="1"/>
  <c r="BG144" i="9" s="1"/>
  <c r="BH144" i="9" s="1"/>
  <c r="BI144" i="9" s="1"/>
  <c r="BJ144" i="9" s="1"/>
  <c r="BK144" i="9" s="1"/>
  <c r="BL144" i="9" s="1"/>
  <c r="BM144" i="9" s="1"/>
  <c r="BN144" i="9" s="1"/>
  <c r="BO144" i="9" s="1"/>
  <c r="BP144" i="9" s="1"/>
  <c r="BQ144" i="9" s="1"/>
  <c r="BR144" i="9" s="1"/>
  <c r="BS144" i="9" s="1"/>
  <c r="BT144" i="9" s="1"/>
  <c r="BU144" i="9" s="1"/>
  <c r="BV144" i="9" s="1"/>
  <c r="BW144" i="9" s="1"/>
  <c r="BX144" i="9" s="1"/>
  <c r="BY144" i="9" s="1"/>
  <c r="BZ144" i="9" s="1"/>
  <c r="CA144" i="9" s="1"/>
  <c r="CB144" i="9" s="1"/>
  <c r="CC144" i="9" s="1"/>
  <c r="CD144" i="9" s="1"/>
  <c r="CE144" i="9" s="1"/>
  <c r="CF144" i="9" s="1"/>
  <c r="CG144" i="9" s="1"/>
  <c r="CH144" i="9" s="1"/>
  <c r="CI144" i="9" s="1"/>
  <c r="CJ144" i="9" s="1"/>
  <c r="CK144" i="9" s="1"/>
  <c r="CL144" i="9" s="1"/>
  <c r="CM144" i="9" s="1"/>
  <c r="CN144" i="9" s="1"/>
  <c r="CO144" i="9" s="1"/>
  <c r="CP144" i="9" s="1"/>
  <c r="CQ144" i="9" s="1"/>
  <c r="CR144" i="9" s="1"/>
  <c r="CS144" i="9" s="1"/>
  <c r="CT144" i="9" s="1"/>
  <c r="CU144" i="9" s="1"/>
  <c r="CV144" i="9" s="1"/>
  <c r="CW144" i="9" s="1"/>
  <c r="CX144" i="9" s="1"/>
  <c r="CY144" i="9" s="1"/>
  <c r="CZ144" i="9" s="1"/>
  <c r="DA144" i="9" s="1"/>
  <c r="DB144" i="9" s="1"/>
  <c r="DC144" i="9" s="1"/>
  <c r="DD144" i="9" s="1"/>
  <c r="DE144" i="9" s="1"/>
  <c r="DF144" i="9" s="1"/>
  <c r="DG144" i="9" s="1"/>
  <c r="DH144" i="9" s="1"/>
  <c r="DI144" i="9" s="1"/>
  <c r="DJ144" i="9" s="1"/>
  <c r="DK144" i="9" s="1"/>
  <c r="DL144" i="9" s="1"/>
  <c r="DM144" i="9" s="1"/>
  <c r="DN144" i="9" s="1"/>
  <c r="DO144" i="9" s="1"/>
  <c r="DP144" i="9" s="1"/>
  <c r="DQ144" i="9" s="1"/>
  <c r="DR144" i="9" s="1"/>
  <c r="DS144" i="9" s="1"/>
  <c r="DT144" i="9" s="1"/>
  <c r="DU144" i="9" s="1"/>
  <c r="DV144" i="9" s="1"/>
  <c r="DW144" i="9" s="1"/>
  <c r="DX144" i="9" s="1"/>
  <c r="DY144" i="9" s="1"/>
  <c r="DZ144" i="9" s="1"/>
  <c r="EA144" i="9" s="1"/>
  <c r="EB144" i="9" s="1"/>
  <c r="EC144" i="9" s="1"/>
  <c r="ED144" i="9" s="1"/>
  <c r="EE144" i="9" s="1"/>
  <c r="EF144" i="9" s="1"/>
  <c r="EG144" i="9" s="1"/>
  <c r="EH144" i="9" s="1"/>
  <c r="EI144" i="9" s="1"/>
  <c r="EJ144" i="9" s="1"/>
  <c r="EK144" i="9" s="1"/>
  <c r="EL144" i="9" s="1"/>
  <c r="EM144" i="9" s="1"/>
  <c r="EN144" i="9" s="1"/>
  <c r="EO144" i="9" s="1"/>
  <c r="EP144" i="9" s="1"/>
  <c r="EQ144" i="9" s="1"/>
  <c r="ER144" i="9" s="1"/>
  <c r="ES144" i="9" s="1"/>
  <c r="ET144" i="9" s="1"/>
  <c r="EU144" i="9" s="1"/>
  <c r="EV144" i="9" s="1"/>
  <c r="EW144" i="9" s="1"/>
  <c r="EX144" i="9" s="1"/>
  <c r="EY144" i="9" s="1"/>
  <c r="EZ144" i="9" s="1"/>
  <c r="FA144" i="9" s="1"/>
  <c r="FB144" i="9" s="1"/>
  <c r="FC144" i="9" s="1"/>
  <c r="FD144" i="9" s="1"/>
  <c r="FE144" i="9" s="1"/>
  <c r="FF144" i="9" s="1"/>
  <c r="FG144" i="9" s="1"/>
  <c r="FH144" i="9" s="1"/>
  <c r="FI144" i="9" s="1"/>
  <c r="FJ144" i="9" s="1"/>
  <c r="FK144" i="9" s="1"/>
  <c r="FL144" i="9" s="1"/>
  <c r="FM144" i="9" s="1"/>
  <c r="FN144" i="9" s="1"/>
  <c r="FO144" i="9" s="1"/>
  <c r="FP144" i="9" s="1"/>
  <c r="FQ144" i="9" s="1"/>
  <c r="FR144" i="9" s="1"/>
  <c r="FS144" i="9" s="1"/>
  <c r="FT144" i="9" s="1"/>
  <c r="FU144" i="9" s="1"/>
  <c r="FV144" i="9" s="1"/>
  <c r="FW144" i="9" s="1"/>
  <c r="FX144" i="9" s="1"/>
  <c r="FY144" i="9" s="1"/>
  <c r="FZ144" i="9" s="1"/>
  <c r="GA144" i="9" s="1"/>
  <c r="GB144" i="9" s="1"/>
  <c r="GC144" i="9" s="1"/>
  <c r="GD144" i="9" s="1"/>
  <c r="GE144" i="9" s="1"/>
  <c r="C143" i="9"/>
  <c r="D143" i="9" s="1"/>
  <c r="E143" i="9" s="1"/>
  <c r="F143" i="9" s="1"/>
  <c r="G143" i="9" s="1"/>
  <c r="H143" i="9" s="1"/>
  <c r="I143" i="9" s="1"/>
  <c r="J143" i="9" s="1"/>
  <c r="K143" i="9" s="1"/>
  <c r="L143" i="9" s="1"/>
  <c r="M143" i="9" s="1"/>
  <c r="N143" i="9" s="1"/>
  <c r="O143" i="9" s="1"/>
  <c r="P143" i="9" s="1"/>
  <c r="Q143" i="9" s="1"/>
  <c r="R143" i="9" s="1"/>
  <c r="S143" i="9" s="1"/>
  <c r="T143" i="9" s="1"/>
  <c r="U143" i="9" s="1"/>
  <c r="V143" i="9" s="1"/>
  <c r="W143" i="9" s="1"/>
  <c r="X143" i="9" s="1"/>
  <c r="Y143" i="9" s="1"/>
  <c r="Z143" i="9" s="1"/>
  <c r="AA143" i="9" s="1"/>
  <c r="AB143" i="9" s="1"/>
  <c r="AC143" i="9" s="1"/>
  <c r="AD143" i="9" s="1"/>
  <c r="AE143" i="9" s="1"/>
  <c r="AF143" i="9" s="1"/>
  <c r="AG143" i="9" s="1"/>
  <c r="AH143" i="9" s="1"/>
  <c r="AI143" i="9" s="1"/>
  <c r="AJ143" i="9" s="1"/>
  <c r="AK143" i="9" s="1"/>
  <c r="AL143" i="9" s="1"/>
  <c r="AM143" i="9" s="1"/>
  <c r="AN143" i="9" s="1"/>
  <c r="AO143" i="9" s="1"/>
  <c r="AP143" i="9" s="1"/>
  <c r="AQ143" i="9" s="1"/>
  <c r="AR143" i="9" s="1"/>
  <c r="AS143" i="9" s="1"/>
  <c r="AT143" i="9" s="1"/>
  <c r="AU143" i="9" s="1"/>
  <c r="AV143" i="9" s="1"/>
  <c r="AW143" i="9" s="1"/>
  <c r="AX143" i="9" s="1"/>
  <c r="AY143" i="9" s="1"/>
  <c r="AZ143" i="9" s="1"/>
  <c r="BA143" i="9" s="1"/>
  <c r="BB143" i="9" s="1"/>
  <c r="BC143" i="9" s="1"/>
  <c r="BD143" i="9" s="1"/>
  <c r="BE143" i="9" s="1"/>
  <c r="BF143" i="9" s="1"/>
  <c r="BG143" i="9" s="1"/>
  <c r="BH143" i="9" s="1"/>
  <c r="BI143" i="9" s="1"/>
  <c r="BJ143" i="9" s="1"/>
  <c r="BK143" i="9" s="1"/>
  <c r="BL143" i="9" s="1"/>
  <c r="BM143" i="9" s="1"/>
  <c r="BN143" i="9" s="1"/>
  <c r="BO143" i="9" s="1"/>
  <c r="BP143" i="9" s="1"/>
  <c r="BQ143" i="9" s="1"/>
  <c r="BR143" i="9" s="1"/>
  <c r="BS143" i="9" s="1"/>
  <c r="BT143" i="9" s="1"/>
  <c r="BU143" i="9" s="1"/>
  <c r="BV143" i="9" s="1"/>
  <c r="BW143" i="9" s="1"/>
  <c r="BX143" i="9" s="1"/>
  <c r="BY143" i="9" s="1"/>
  <c r="BZ143" i="9" s="1"/>
  <c r="CA143" i="9" s="1"/>
  <c r="CB143" i="9" s="1"/>
  <c r="CC143" i="9" s="1"/>
  <c r="CD143" i="9" s="1"/>
  <c r="CE143" i="9" s="1"/>
  <c r="CF143" i="9" s="1"/>
  <c r="CG143" i="9" s="1"/>
  <c r="CH143" i="9" s="1"/>
  <c r="CI143" i="9" s="1"/>
  <c r="CJ143" i="9" s="1"/>
  <c r="CK143" i="9" s="1"/>
  <c r="CL143" i="9" s="1"/>
  <c r="CM143" i="9" s="1"/>
  <c r="CN143" i="9" s="1"/>
  <c r="CO143" i="9" s="1"/>
  <c r="CP143" i="9" s="1"/>
  <c r="CQ143" i="9" s="1"/>
  <c r="CR143" i="9" s="1"/>
  <c r="CS143" i="9" s="1"/>
  <c r="CT143" i="9" s="1"/>
  <c r="CU143" i="9" s="1"/>
  <c r="CV143" i="9" s="1"/>
  <c r="CW143" i="9" s="1"/>
  <c r="CX143" i="9" s="1"/>
  <c r="CY143" i="9" s="1"/>
  <c r="CZ143" i="9" s="1"/>
  <c r="DA143" i="9" s="1"/>
  <c r="DB143" i="9" s="1"/>
  <c r="DC143" i="9" s="1"/>
  <c r="DD143" i="9" s="1"/>
  <c r="DE143" i="9" s="1"/>
  <c r="DF143" i="9" s="1"/>
  <c r="DG143" i="9" s="1"/>
  <c r="DH143" i="9" s="1"/>
  <c r="DI143" i="9" s="1"/>
  <c r="DJ143" i="9" s="1"/>
  <c r="DK143" i="9" s="1"/>
  <c r="DL143" i="9" s="1"/>
  <c r="DM143" i="9" s="1"/>
  <c r="DN143" i="9" s="1"/>
  <c r="DO143" i="9" s="1"/>
  <c r="DP143" i="9" s="1"/>
  <c r="DQ143" i="9" s="1"/>
  <c r="DR143" i="9" s="1"/>
  <c r="DS143" i="9" s="1"/>
  <c r="DT143" i="9" s="1"/>
  <c r="DU143" i="9" s="1"/>
  <c r="DV143" i="9" s="1"/>
  <c r="DW143" i="9" s="1"/>
  <c r="DX143" i="9" s="1"/>
  <c r="DY143" i="9" s="1"/>
  <c r="DZ143" i="9" s="1"/>
  <c r="EA143" i="9" s="1"/>
  <c r="EB143" i="9" s="1"/>
  <c r="EC143" i="9" s="1"/>
  <c r="ED143" i="9" s="1"/>
  <c r="EE143" i="9" s="1"/>
  <c r="EF143" i="9" s="1"/>
  <c r="EG143" i="9" s="1"/>
  <c r="EH143" i="9" s="1"/>
  <c r="EI143" i="9" s="1"/>
  <c r="EJ143" i="9" s="1"/>
  <c r="EK143" i="9" s="1"/>
  <c r="EL143" i="9" s="1"/>
  <c r="EM143" i="9" s="1"/>
  <c r="EN143" i="9" s="1"/>
  <c r="EO143" i="9" s="1"/>
  <c r="EP143" i="9" s="1"/>
  <c r="EQ143" i="9" s="1"/>
  <c r="ER143" i="9" s="1"/>
  <c r="ES143" i="9" s="1"/>
  <c r="ET143" i="9" s="1"/>
  <c r="EU143" i="9" s="1"/>
  <c r="EV143" i="9" s="1"/>
  <c r="EW143" i="9" s="1"/>
  <c r="EX143" i="9" s="1"/>
  <c r="EY143" i="9" s="1"/>
  <c r="EZ143" i="9" s="1"/>
  <c r="FA143" i="9" s="1"/>
  <c r="FB143" i="9" s="1"/>
  <c r="FC143" i="9" s="1"/>
  <c r="FD143" i="9" s="1"/>
  <c r="FE143" i="9" s="1"/>
  <c r="FF143" i="9" s="1"/>
  <c r="FG143" i="9" s="1"/>
  <c r="FH143" i="9" s="1"/>
  <c r="FI143" i="9" s="1"/>
  <c r="FJ143" i="9" s="1"/>
  <c r="FK143" i="9" s="1"/>
  <c r="FL143" i="9" s="1"/>
  <c r="FM143" i="9" s="1"/>
  <c r="FN143" i="9" s="1"/>
  <c r="FO143" i="9" s="1"/>
  <c r="FP143" i="9" s="1"/>
  <c r="FQ143" i="9" s="1"/>
  <c r="FR143" i="9" s="1"/>
  <c r="FS143" i="9" s="1"/>
  <c r="FT143" i="9" s="1"/>
  <c r="FU143" i="9" s="1"/>
  <c r="FV143" i="9" s="1"/>
  <c r="FW143" i="9" s="1"/>
  <c r="FX143" i="9" s="1"/>
  <c r="FY143" i="9" s="1"/>
  <c r="FZ143" i="9" s="1"/>
  <c r="GA143" i="9" s="1"/>
  <c r="GB143" i="9" s="1"/>
  <c r="GC143" i="9" s="1"/>
  <c r="GD143" i="9" s="1"/>
  <c r="GE143" i="9" s="1"/>
  <c r="O84" i="9"/>
  <c r="O71" i="9"/>
  <c r="O74" i="9" s="1"/>
  <c r="E86" i="9"/>
  <c r="F86" i="9" s="1"/>
  <c r="G86" i="9" s="1"/>
  <c r="H86" i="9" s="1"/>
  <c r="I86" i="9" s="1"/>
  <c r="J86" i="9" s="1"/>
  <c r="K86" i="9" s="1"/>
  <c r="L86" i="9" s="1"/>
  <c r="M86" i="9" s="1"/>
  <c r="N86" i="9" s="1"/>
  <c r="O86" i="9" s="1"/>
  <c r="O61" i="9"/>
  <c r="G99" i="9"/>
  <c r="G97" i="9"/>
  <c r="F99" i="9"/>
  <c r="F97" i="9"/>
  <c r="E99" i="9"/>
  <c r="E97" i="9"/>
  <c r="D99" i="9"/>
  <c r="D79" i="9"/>
  <c r="D97" i="9"/>
  <c r="E92" i="9"/>
  <c r="F92" i="9" s="1"/>
  <c r="G92" i="9" s="1"/>
  <c r="H92" i="9" s="1"/>
  <c r="I92" i="9" s="1"/>
  <c r="J92" i="9" s="1"/>
  <c r="K92" i="9" s="1"/>
  <c r="L92" i="9" s="1"/>
  <c r="M92" i="9" s="1"/>
  <c r="N92" i="9" s="1"/>
  <c r="E89" i="9"/>
  <c r="F89" i="9" s="1"/>
  <c r="O73" i="9"/>
  <c r="N73" i="9"/>
  <c r="M73" i="9"/>
  <c r="L73" i="9"/>
  <c r="K73" i="9"/>
  <c r="J73" i="9"/>
  <c r="I73" i="9"/>
  <c r="H73" i="9"/>
  <c r="G73" i="9"/>
  <c r="F73" i="9"/>
  <c r="E73" i="9"/>
  <c r="D77" i="9"/>
  <c r="D66" i="9"/>
  <c r="D64" i="9"/>
  <c r="E47" i="9"/>
  <c r="E46" i="9"/>
  <c r="B48" i="9"/>
  <c r="A48" i="9"/>
  <c r="B47" i="9"/>
  <c r="A47" i="9"/>
  <c r="B46" i="9"/>
  <c r="A46" i="9"/>
  <c r="I23" i="9"/>
  <c r="I36" i="9" s="1"/>
  <c r="H23" i="9"/>
  <c r="H36" i="9" s="1"/>
  <c r="G23" i="9"/>
  <c r="G36" i="9" s="1"/>
  <c r="F23" i="9"/>
  <c r="F36" i="9" s="1"/>
  <c r="E23" i="9"/>
  <c r="E36" i="9" s="1"/>
  <c r="D23" i="9"/>
  <c r="D36" i="9" s="1"/>
  <c r="C23" i="9"/>
  <c r="C36" i="9" s="1"/>
  <c r="B30" i="9"/>
  <c r="I30" i="9" s="1"/>
  <c r="B29" i="9"/>
  <c r="H29" i="9" s="1"/>
  <c r="B28" i="9"/>
  <c r="G28" i="9" s="1"/>
  <c r="B27" i="9"/>
  <c r="F27" i="9" s="1"/>
  <c r="B26" i="9"/>
  <c r="I26" i="9" s="1"/>
  <c r="B25" i="9"/>
  <c r="H25" i="9" s="1"/>
  <c r="B24" i="9"/>
  <c r="G24" i="9" s="1"/>
  <c r="AQ161" i="9"/>
  <c r="AP161" i="9"/>
  <c r="AO161" i="9"/>
  <c r="AN161" i="9"/>
  <c r="AM161" i="9"/>
  <c r="AL161" i="9"/>
  <c r="AK161" i="9"/>
  <c r="AQ160" i="9"/>
  <c r="AP160" i="9"/>
  <c r="AO160" i="9"/>
  <c r="AN160" i="9"/>
  <c r="AM160" i="9"/>
  <c r="AL160" i="9"/>
  <c r="AK160" i="9"/>
  <c r="AQ159" i="9"/>
  <c r="AP159" i="9"/>
  <c r="AO159" i="9"/>
  <c r="AN159" i="9"/>
  <c r="AM159" i="9"/>
  <c r="AL159" i="9"/>
  <c r="AK159" i="9"/>
  <c r="AQ158" i="9"/>
  <c r="AP158" i="9"/>
  <c r="AO158" i="9"/>
  <c r="AN158" i="9"/>
  <c r="AM158" i="9"/>
  <c r="AL158" i="9"/>
  <c r="AK158" i="9"/>
  <c r="AQ157" i="9"/>
  <c r="AP157" i="9"/>
  <c r="AO157" i="9"/>
  <c r="AN157" i="9"/>
  <c r="AM157" i="9"/>
  <c r="AL157" i="9"/>
  <c r="AK157" i="9"/>
  <c r="AQ156" i="9"/>
  <c r="AP156" i="9"/>
  <c r="AO156" i="9"/>
  <c r="AN156" i="9"/>
  <c r="AM156" i="9"/>
  <c r="AL156" i="9"/>
  <c r="AK156" i="9"/>
  <c r="AQ155" i="9"/>
  <c r="AP155" i="9"/>
  <c r="AO155" i="9"/>
  <c r="AN155" i="9"/>
  <c r="AM155" i="9"/>
  <c r="AL155" i="9"/>
  <c r="AK155" i="9"/>
  <c r="G111" i="8"/>
  <c r="F111" i="8"/>
  <c r="I109" i="8"/>
  <c r="H109" i="8"/>
  <c r="G109" i="8"/>
  <c r="F109" i="8"/>
  <c r="I108" i="8"/>
  <c r="H108" i="8"/>
  <c r="G108" i="8"/>
  <c r="F108" i="8"/>
  <c r="J104" i="8"/>
  <c r="K104" i="8" s="1"/>
  <c r="J103" i="8"/>
  <c r="K103" i="8" s="1"/>
  <c r="J102" i="8"/>
  <c r="K102" i="8" s="1"/>
  <c r="I105" i="8"/>
  <c r="I111" i="8" s="1"/>
  <c r="H105" i="8"/>
  <c r="J90" i="8"/>
  <c r="K90" i="8" s="1"/>
  <c r="J89" i="8"/>
  <c r="K89" i="8" s="1"/>
  <c r="K113" i="8"/>
  <c r="H51" i="8"/>
  <c r="G51" i="8"/>
  <c r="C51" i="8"/>
  <c r="B51" i="8"/>
  <c r="J49" i="8"/>
  <c r="I49" i="8"/>
  <c r="H49" i="8"/>
  <c r="G49" i="8"/>
  <c r="F49" i="8"/>
  <c r="E49" i="8"/>
  <c r="D49" i="8"/>
  <c r="C49" i="8"/>
  <c r="B49" i="8"/>
  <c r="J48" i="8"/>
  <c r="I48" i="8"/>
  <c r="H48" i="8"/>
  <c r="G48" i="8"/>
  <c r="F48" i="8"/>
  <c r="E48" i="8"/>
  <c r="D48" i="8"/>
  <c r="C48" i="8"/>
  <c r="B48" i="8"/>
  <c r="K37" i="8"/>
  <c r="J35" i="8"/>
  <c r="J50" i="8" s="1"/>
  <c r="I35" i="8"/>
  <c r="I50" i="8" s="1"/>
  <c r="H35" i="8"/>
  <c r="H50" i="8" s="1"/>
  <c r="G35" i="8"/>
  <c r="F35" i="8"/>
  <c r="F50" i="8" s="1"/>
  <c r="E35" i="8"/>
  <c r="E38" i="8" s="1"/>
  <c r="D35" i="8"/>
  <c r="D50" i="8" s="1"/>
  <c r="C35" i="8"/>
  <c r="C50" i="8" s="1"/>
  <c r="B35" i="8"/>
  <c r="B50" i="8" s="1"/>
  <c r="K34" i="8"/>
  <c r="K33" i="8"/>
  <c r="J45" i="8"/>
  <c r="J51" i="8" s="1"/>
  <c r="I45" i="8"/>
  <c r="I51" i="8" s="1"/>
  <c r="F45" i="8"/>
  <c r="E45" i="8"/>
  <c r="E51" i="8" s="1"/>
  <c r="D45" i="8"/>
  <c r="D51" i="8" s="1"/>
  <c r="K42" i="8"/>
  <c r="K76" i="8"/>
  <c r="J72" i="8"/>
  <c r="I72" i="8"/>
  <c r="H72" i="8"/>
  <c r="G72" i="8"/>
  <c r="F72" i="8"/>
  <c r="E72" i="8"/>
  <c r="J71" i="8"/>
  <c r="I71" i="8"/>
  <c r="H71" i="8"/>
  <c r="G71" i="8"/>
  <c r="F71" i="8"/>
  <c r="E71" i="8"/>
  <c r="F60" i="8"/>
  <c r="F74" i="8" s="1"/>
  <c r="E60" i="8"/>
  <c r="E74" i="8" s="1"/>
  <c r="J58" i="8"/>
  <c r="J61" i="8" s="1"/>
  <c r="I58" i="8"/>
  <c r="I73" i="8" s="1"/>
  <c r="H58" i="8"/>
  <c r="H73" i="8" s="1"/>
  <c r="G58" i="8"/>
  <c r="G73" i="8" s="1"/>
  <c r="F58" i="8"/>
  <c r="F61" i="8" s="1"/>
  <c r="E58" i="8"/>
  <c r="E73" i="8" s="1"/>
  <c r="K57" i="8"/>
  <c r="K56" i="8"/>
  <c r="J68" i="8"/>
  <c r="I68" i="8"/>
  <c r="I74" i="8" s="1"/>
  <c r="I75" i="8" s="1"/>
  <c r="H68" i="8"/>
  <c r="H74" i="8" s="1"/>
  <c r="H75" i="8" s="1"/>
  <c r="G68" i="8"/>
  <c r="G74" i="8" s="1"/>
  <c r="G75" i="8" s="1"/>
  <c r="J66" i="8"/>
  <c r="J74" i="8" s="1"/>
  <c r="K65" i="8"/>
  <c r="K99" i="8"/>
  <c r="G97" i="8"/>
  <c r="F97" i="8"/>
  <c r="I95" i="8"/>
  <c r="H95" i="8"/>
  <c r="G95" i="8"/>
  <c r="F95" i="8"/>
  <c r="I94" i="8"/>
  <c r="H94" i="8"/>
  <c r="G94" i="8"/>
  <c r="F94" i="8"/>
  <c r="J81" i="8"/>
  <c r="I81" i="8"/>
  <c r="I96" i="8" s="1"/>
  <c r="H81" i="8"/>
  <c r="H96" i="8" s="1"/>
  <c r="G81" i="8"/>
  <c r="G96" i="8" s="1"/>
  <c r="F81" i="8"/>
  <c r="F110" i="8" s="1"/>
  <c r="K80" i="8"/>
  <c r="K79" i="8"/>
  <c r="K108" i="8" s="1"/>
  <c r="I91" i="8"/>
  <c r="I97" i="8" s="1"/>
  <c r="H91" i="8"/>
  <c r="J88" i="8"/>
  <c r="I28" i="8"/>
  <c r="H28" i="8"/>
  <c r="G28" i="8"/>
  <c r="F28" i="8"/>
  <c r="E28" i="8"/>
  <c r="D28" i="8"/>
  <c r="C28" i="8"/>
  <c r="B28" i="8"/>
  <c r="J26" i="8"/>
  <c r="I26" i="8"/>
  <c r="H26" i="8"/>
  <c r="G26" i="8"/>
  <c r="F26" i="8"/>
  <c r="E26" i="8"/>
  <c r="D26" i="8"/>
  <c r="C26" i="8"/>
  <c r="B26" i="8"/>
  <c r="I25" i="8"/>
  <c r="H25" i="8"/>
  <c r="G25" i="8"/>
  <c r="F25" i="8"/>
  <c r="E25" i="8"/>
  <c r="D25" i="8"/>
  <c r="C25" i="8"/>
  <c r="B25" i="8"/>
  <c r="K14" i="8"/>
  <c r="J12" i="8"/>
  <c r="J27" i="8" s="1"/>
  <c r="I12" i="8"/>
  <c r="I27" i="8" s="1"/>
  <c r="H12" i="8"/>
  <c r="H27" i="8" s="1"/>
  <c r="G12" i="8"/>
  <c r="G15" i="8" s="1"/>
  <c r="F12" i="8"/>
  <c r="F27" i="8" s="1"/>
  <c r="E12" i="8"/>
  <c r="E27" i="8" s="1"/>
  <c r="D12" i="8"/>
  <c r="D27" i="8" s="1"/>
  <c r="C12" i="8"/>
  <c r="C27" i="8" s="1"/>
  <c r="B12" i="8"/>
  <c r="B27" i="8" s="1"/>
  <c r="K11" i="8"/>
  <c r="J10" i="8"/>
  <c r="J25" i="8" s="1"/>
  <c r="K9" i="8"/>
  <c r="J22" i="8"/>
  <c r="J28" i="8" s="1"/>
  <c r="K19" i="8"/>
  <c r="K28" i="11" l="1"/>
  <c r="K49" i="11"/>
  <c r="K11" i="11"/>
  <c r="K14" i="11" s="1"/>
  <c r="C14" i="11"/>
  <c r="G14" i="11"/>
  <c r="D26" i="11"/>
  <c r="H26" i="11"/>
  <c r="D37" i="11"/>
  <c r="H37" i="11"/>
  <c r="K44" i="11"/>
  <c r="K50" i="11" s="1"/>
  <c r="K51" i="11" s="1"/>
  <c r="K48" i="11"/>
  <c r="E49" i="11"/>
  <c r="I49" i="11"/>
  <c r="F60" i="11"/>
  <c r="J60" i="11"/>
  <c r="K67" i="11"/>
  <c r="F72" i="11"/>
  <c r="K80" i="11"/>
  <c r="K83" i="11" s="1"/>
  <c r="K90" i="11"/>
  <c r="K96" i="11" s="1"/>
  <c r="K97" i="11" s="1"/>
  <c r="I95" i="11"/>
  <c r="E26" i="11"/>
  <c r="I26" i="11"/>
  <c r="B49" i="11"/>
  <c r="F49" i="11"/>
  <c r="J49" i="11"/>
  <c r="K72" i="11"/>
  <c r="K95" i="11"/>
  <c r="J96" i="11"/>
  <c r="J97" i="11" s="1"/>
  <c r="K104" i="11"/>
  <c r="K110" i="11" s="1"/>
  <c r="K111" i="11" s="1"/>
  <c r="I110" i="11"/>
  <c r="I111" i="11" s="1"/>
  <c r="H109" i="11"/>
  <c r="F37" i="11"/>
  <c r="K47" i="11"/>
  <c r="K59" i="11"/>
  <c r="K71" i="11"/>
  <c r="H83" i="11"/>
  <c r="K93" i="11"/>
  <c r="J110" i="11"/>
  <c r="J111" i="11" s="1"/>
  <c r="K24" i="11"/>
  <c r="E60" i="11"/>
  <c r="I60" i="11"/>
  <c r="K65" i="11"/>
  <c r="I83" i="11"/>
  <c r="I97" i="11"/>
  <c r="G97" i="11"/>
  <c r="K108" i="11"/>
  <c r="K109" i="11"/>
  <c r="K107" i="11"/>
  <c r="DF149" i="17"/>
  <c r="DF147" i="17"/>
  <c r="DF148" i="17"/>
  <c r="DG143" i="17"/>
  <c r="DD147" i="16"/>
  <c r="DD148" i="16"/>
  <c r="DD149" i="16"/>
  <c r="DE143" i="16"/>
  <c r="DE149" i="14"/>
  <c r="DE147" i="14"/>
  <c r="DE148" i="14"/>
  <c r="DF143" i="14"/>
  <c r="E109" i="9"/>
  <c r="D118" i="9"/>
  <c r="D120" i="9" s="1"/>
  <c r="D122" i="9" s="1"/>
  <c r="F115" i="9"/>
  <c r="E112" i="9"/>
  <c r="F112" i="9"/>
  <c r="G111" i="9"/>
  <c r="G108" i="9"/>
  <c r="H108" i="9" s="1"/>
  <c r="I108" i="9" s="1"/>
  <c r="F109" i="9"/>
  <c r="G115" i="9"/>
  <c r="H114" i="9"/>
  <c r="I114" i="9" s="1"/>
  <c r="J114" i="9" s="1"/>
  <c r="K114" i="9" s="1"/>
  <c r="B161" i="9"/>
  <c r="E115" i="9"/>
  <c r="D26" i="9"/>
  <c r="F28" i="9"/>
  <c r="H26" i="9"/>
  <c r="D30" i="9"/>
  <c r="E27" i="9"/>
  <c r="H30" i="9"/>
  <c r="F24" i="9"/>
  <c r="I27" i="9"/>
  <c r="C29" i="9"/>
  <c r="D24" i="9"/>
  <c r="H24" i="9"/>
  <c r="E25" i="9"/>
  <c r="I25" i="9"/>
  <c r="F26" i="9"/>
  <c r="C27" i="9"/>
  <c r="G27" i="9"/>
  <c r="D28" i="9"/>
  <c r="H28" i="9"/>
  <c r="E29" i="9"/>
  <c r="I29" i="9"/>
  <c r="F30" i="9"/>
  <c r="C25" i="9"/>
  <c r="G25" i="9"/>
  <c r="G29" i="9"/>
  <c r="E24" i="9"/>
  <c r="I24" i="9"/>
  <c r="F25" i="9"/>
  <c r="C26" i="9"/>
  <c r="G26" i="9"/>
  <c r="D27" i="9"/>
  <c r="H27" i="9"/>
  <c r="E28" i="9"/>
  <c r="I28" i="9"/>
  <c r="F29" i="9"/>
  <c r="C30" i="9"/>
  <c r="G30" i="9"/>
  <c r="C24" i="9"/>
  <c r="D25" i="9"/>
  <c r="E26" i="9"/>
  <c r="C28" i="9"/>
  <c r="D29" i="9"/>
  <c r="E30" i="9"/>
  <c r="G89" i="9"/>
  <c r="H89" i="9" s="1"/>
  <c r="K39" i="8"/>
  <c r="J75" i="8"/>
  <c r="K59" i="8"/>
  <c r="K62" i="8" s="1"/>
  <c r="E75" i="8"/>
  <c r="B52" i="8"/>
  <c r="I52" i="8"/>
  <c r="J16" i="8"/>
  <c r="E52" i="8"/>
  <c r="K85" i="8"/>
  <c r="C52" i="8"/>
  <c r="H52" i="8"/>
  <c r="D52" i="8"/>
  <c r="J52" i="8"/>
  <c r="B157" i="9"/>
  <c r="B155" i="9"/>
  <c r="B159" i="9"/>
  <c r="B153" i="9"/>
  <c r="I147" i="9"/>
  <c r="O92" i="9"/>
  <c r="O93" i="9" s="1"/>
  <c r="H147" i="9"/>
  <c r="B146" i="9"/>
  <c r="B145" i="9"/>
  <c r="F142" i="9"/>
  <c r="G142" i="9" s="1"/>
  <c r="H142" i="9" s="1"/>
  <c r="E145" i="9"/>
  <c r="C145" i="9"/>
  <c r="D145" i="9"/>
  <c r="E146" i="9"/>
  <c r="E147" i="9"/>
  <c r="F147" i="9"/>
  <c r="J147" i="9"/>
  <c r="B147" i="9"/>
  <c r="D146" i="9"/>
  <c r="D147" i="9"/>
  <c r="H146" i="9"/>
  <c r="G147" i="9"/>
  <c r="G146" i="9"/>
  <c r="I146" i="9"/>
  <c r="C147" i="9"/>
  <c r="C146" i="9"/>
  <c r="J146" i="9"/>
  <c r="K147" i="9"/>
  <c r="K146" i="9"/>
  <c r="F146" i="9"/>
  <c r="D63" i="9"/>
  <c r="D65" i="9" s="1"/>
  <c r="D67" i="9" s="1"/>
  <c r="D76" i="9"/>
  <c r="D78" i="9" s="1"/>
  <c r="D80" i="9" s="1"/>
  <c r="D96" i="9"/>
  <c r="D98" i="9" s="1"/>
  <c r="D100" i="9" s="1"/>
  <c r="F87" i="9"/>
  <c r="E90" i="9"/>
  <c r="H93" i="9"/>
  <c r="L93" i="9"/>
  <c r="E93" i="9"/>
  <c r="I93" i="9"/>
  <c r="M93" i="9"/>
  <c r="F93" i="9"/>
  <c r="J93" i="9"/>
  <c r="N93" i="9"/>
  <c r="G93" i="9"/>
  <c r="K93" i="9"/>
  <c r="F90" i="9"/>
  <c r="G87" i="9"/>
  <c r="E87" i="9"/>
  <c r="H87" i="9"/>
  <c r="B39" i="9"/>
  <c r="B42" i="9"/>
  <c r="B43" i="9"/>
  <c r="B37" i="9"/>
  <c r="B41" i="9"/>
  <c r="B40" i="9"/>
  <c r="B38" i="9"/>
  <c r="F75" i="8"/>
  <c r="G52" i="8"/>
  <c r="I98" i="8"/>
  <c r="I112" i="8"/>
  <c r="F112" i="8"/>
  <c r="G98" i="8"/>
  <c r="G112" i="8"/>
  <c r="F98" i="8"/>
  <c r="E29" i="8"/>
  <c r="I29" i="8"/>
  <c r="B29" i="8"/>
  <c r="F29" i="8"/>
  <c r="J29" i="8"/>
  <c r="C29" i="8"/>
  <c r="G29" i="8"/>
  <c r="D29" i="8"/>
  <c r="H29" i="8"/>
  <c r="G110" i="8"/>
  <c r="K109" i="8"/>
  <c r="K71" i="8"/>
  <c r="K105" i="8"/>
  <c r="J110" i="8"/>
  <c r="H110" i="8"/>
  <c r="H111" i="8"/>
  <c r="H112" i="8" s="1"/>
  <c r="I110" i="8"/>
  <c r="J83" i="8"/>
  <c r="K83" i="8" s="1"/>
  <c r="J108" i="8"/>
  <c r="J109" i="8"/>
  <c r="C38" i="8"/>
  <c r="J94" i="8"/>
  <c r="K72" i="8"/>
  <c r="J84" i="8"/>
  <c r="J96" i="8"/>
  <c r="K49" i="8"/>
  <c r="K22" i="8"/>
  <c r="K28" i="8" s="1"/>
  <c r="K88" i="8"/>
  <c r="I38" i="8"/>
  <c r="K68" i="8"/>
  <c r="K10" i="8"/>
  <c r="K25" i="8" s="1"/>
  <c r="C15" i="8"/>
  <c r="H15" i="8"/>
  <c r="J95" i="8"/>
  <c r="G61" i="8"/>
  <c r="K35" i="8"/>
  <c r="K38" i="8" s="1"/>
  <c r="E50" i="8"/>
  <c r="J38" i="8"/>
  <c r="K26" i="8"/>
  <c r="D15" i="8"/>
  <c r="I15" i="8"/>
  <c r="F84" i="8"/>
  <c r="K48" i="8"/>
  <c r="F38" i="8"/>
  <c r="G27" i="8"/>
  <c r="E15" i="8"/>
  <c r="K91" i="8"/>
  <c r="I84" i="8"/>
  <c r="H97" i="8"/>
  <c r="H98" i="8" s="1"/>
  <c r="K66" i="8"/>
  <c r="K60" i="8"/>
  <c r="K45" i="8"/>
  <c r="K51" i="8" s="1"/>
  <c r="B38" i="8"/>
  <c r="G38" i="8"/>
  <c r="J73" i="8"/>
  <c r="K12" i="8"/>
  <c r="B15" i="8"/>
  <c r="F15" i="8"/>
  <c r="J15" i="8"/>
  <c r="K95" i="8"/>
  <c r="G84" i="8"/>
  <c r="K58" i="8"/>
  <c r="K61" i="8" s="1"/>
  <c r="H61" i="8"/>
  <c r="D38" i="8"/>
  <c r="H38" i="8"/>
  <c r="F51" i="8"/>
  <c r="F52" i="8" s="1"/>
  <c r="F96" i="8"/>
  <c r="H84" i="8"/>
  <c r="E61" i="8"/>
  <c r="I61" i="8"/>
  <c r="G50" i="8"/>
  <c r="F73" i="8"/>
  <c r="K81" i="8"/>
  <c r="K110" i="8" s="1"/>
  <c r="DF148" i="14" l="1"/>
  <c r="DF149" i="14"/>
  <c r="DG143" i="14"/>
  <c r="DF147" i="14"/>
  <c r="DE149" i="16"/>
  <c r="DE148" i="16"/>
  <c r="DE147" i="16"/>
  <c r="DF143" i="16"/>
  <c r="DG149" i="17"/>
  <c r="DG147" i="17"/>
  <c r="DG148" i="17"/>
  <c r="DH143" i="17"/>
  <c r="K73" i="11"/>
  <c r="K74" i="11" s="1"/>
  <c r="C156" i="17"/>
  <c r="C156" i="16"/>
  <c r="C156" i="14"/>
  <c r="C154" i="9"/>
  <c r="K26" i="11"/>
  <c r="C154" i="17"/>
  <c r="C154" i="16"/>
  <c r="C154" i="14"/>
  <c r="C152" i="9"/>
  <c r="H115" i="9"/>
  <c r="I115" i="9"/>
  <c r="J115" i="9"/>
  <c r="J108" i="9"/>
  <c r="I109" i="9"/>
  <c r="G109" i="9"/>
  <c r="H111" i="9"/>
  <c r="G112" i="9"/>
  <c r="K115" i="9"/>
  <c r="L114" i="9"/>
  <c r="H109" i="9"/>
  <c r="G37" i="9"/>
  <c r="C37" i="9"/>
  <c r="D37" i="9"/>
  <c r="F37" i="9"/>
  <c r="I37" i="9"/>
  <c r="E37" i="9"/>
  <c r="H37" i="9"/>
  <c r="H38" i="9"/>
  <c r="D38" i="9"/>
  <c r="E38" i="9"/>
  <c r="G38" i="9"/>
  <c r="C38" i="9"/>
  <c r="F38" i="9"/>
  <c r="I38" i="9"/>
  <c r="I43" i="9"/>
  <c r="E43" i="9"/>
  <c r="H43" i="9"/>
  <c r="D43" i="9"/>
  <c r="G43" i="9"/>
  <c r="C43" i="9"/>
  <c r="F43" i="9"/>
  <c r="G41" i="9"/>
  <c r="C41" i="9"/>
  <c r="H41" i="9"/>
  <c r="F41" i="9"/>
  <c r="I41" i="9"/>
  <c r="E41" i="9"/>
  <c r="D41" i="9"/>
  <c r="I39" i="9"/>
  <c r="E39" i="9"/>
  <c r="F39" i="9"/>
  <c r="H39" i="9"/>
  <c r="D39" i="9"/>
  <c r="G39" i="9"/>
  <c r="L141" i="9" s="1"/>
  <c r="M141" i="9" s="1"/>
  <c r="N141" i="9" s="1"/>
  <c r="O141" i="9" s="1"/>
  <c r="P141" i="9" s="1"/>
  <c r="Q141" i="9" s="1"/>
  <c r="R141" i="9" s="1"/>
  <c r="S141" i="9" s="1"/>
  <c r="T141" i="9" s="1"/>
  <c r="U141" i="9" s="1"/>
  <c r="V141" i="9" s="1"/>
  <c r="W141" i="9" s="1"/>
  <c r="X141" i="9" s="1"/>
  <c r="Y141" i="9" s="1"/>
  <c r="Z141" i="9" s="1"/>
  <c r="AA141" i="9" s="1"/>
  <c r="AB141" i="9" s="1"/>
  <c r="AC141" i="9" s="1"/>
  <c r="AD141" i="9" s="1"/>
  <c r="AE141" i="9" s="1"/>
  <c r="AF141" i="9" s="1"/>
  <c r="AG141" i="9" s="1"/>
  <c r="AH141" i="9" s="1"/>
  <c r="AI141" i="9" s="1"/>
  <c r="AJ141" i="9" s="1"/>
  <c r="AK141" i="9" s="1"/>
  <c r="AL141" i="9" s="1"/>
  <c r="AM141" i="9" s="1"/>
  <c r="AN141" i="9" s="1"/>
  <c r="AO141" i="9" s="1"/>
  <c r="AP141" i="9" s="1"/>
  <c r="AQ141" i="9" s="1"/>
  <c r="AR141" i="9" s="1"/>
  <c r="AS141" i="9" s="1"/>
  <c r="AT141" i="9" s="1"/>
  <c r="AU141" i="9" s="1"/>
  <c r="AV141" i="9" s="1"/>
  <c r="AW141" i="9" s="1"/>
  <c r="AX141" i="9" s="1"/>
  <c r="AY141" i="9" s="1"/>
  <c r="AZ141" i="9" s="1"/>
  <c r="BA141" i="9" s="1"/>
  <c r="BB141" i="9" s="1"/>
  <c r="BC141" i="9" s="1"/>
  <c r="BD141" i="9" s="1"/>
  <c r="BE141" i="9" s="1"/>
  <c r="BF141" i="9" s="1"/>
  <c r="BG141" i="9" s="1"/>
  <c r="BH141" i="9" s="1"/>
  <c r="BI141" i="9" s="1"/>
  <c r="BJ141" i="9" s="1"/>
  <c r="BK141" i="9" s="1"/>
  <c r="BL141" i="9" s="1"/>
  <c r="BM141" i="9" s="1"/>
  <c r="BN141" i="9" s="1"/>
  <c r="BO141" i="9" s="1"/>
  <c r="BP141" i="9" s="1"/>
  <c r="BQ141" i="9" s="1"/>
  <c r="BR141" i="9" s="1"/>
  <c r="BS141" i="9" s="1"/>
  <c r="BT141" i="9" s="1"/>
  <c r="BU141" i="9" s="1"/>
  <c r="BV141" i="9" s="1"/>
  <c r="BW141" i="9" s="1"/>
  <c r="BX141" i="9" s="1"/>
  <c r="BY141" i="9" s="1"/>
  <c r="BZ141" i="9" s="1"/>
  <c r="CA141" i="9" s="1"/>
  <c r="CB141" i="9" s="1"/>
  <c r="CC141" i="9" s="1"/>
  <c r="CD141" i="9" s="1"/>
  <c r="CE141" i="9" s="1"/>
  <c r="CF141" i="9" s="1"/>
  <c r="CG141" i="9" s="1"/>
  <c r="CH141" i="9" s="1"/>
  <c r="CI141" i="9" s="1"/>
  <c r="CJ141" i="9" s="1"/>
  <c r="CK141" i="9" s="1"/>
  <c r="CL141" i="9" s="1"/>
  <c r="CM141" i="9" s="1"/>
  <c r="CN141" i="9" s="1"/>
  <c r="CO141" i="9" s="1"/>
  <c r="CP141" i="9" s="1"/>
  <c r="CQ141" i="9" s="1"/>
  <c r="CR141" i="9" s="1"/>
  <c r="CS141" i="9" s="1"/>
  <c r="CT141" i="9" s="1"/>
  <c r="CU141" i="9" s="1"/>
  <c r="CV141" i="9" s="1"/>
  <c r="CW141" i="9" s="1"/>
  <c r="CX141" i="9" s="1"/>
  <c r="CY141" i="9" s="1"/>
  <c r="CZ141" i="9" s="1"/>
  <c r="DA141" i="9" s="1"/>
  <c r="DB141" i="9" s="1"/>
  <c r="DC141" i="9" s="1"/>
  <c r="DD141" i="9" s="1"/>
  <c r="DE141" i="9" s="1"/>
  <c r="DF141" i="9" s="1"/>
  <c r="DG141" i="9" s="1"/>
  <c r="DH141" i="9" s="1"/>
  <c r="DI141" i="9" s="1"/>
  <c r="DJ141" i="9" s="1"/>
  <c r="DK141" i="9" s="1"/>
  <c r="DL141" i="9" s="1"/>
  <c r="DM141" i="9" s="1"/>
  <c r="DN141" i="9" s="1"/>
  <c r="DO141" i="9" s="1"/>
  <c r="DP141" i="9" s="1"/>
  <c r="DQ141" i="9" s="1"/>
  <c r="DR141" i="9" s="1"/>
  <c r="DS141" i="9" s="1"/>
  <c r="DT141" i="9" s="1"/>
  <c r="DU141" i="9" s="1"/>
  <c r="DV141" i="9" s="1"/>
  <c r="DW141" i="9" s="1"/>
  <c r="DX141" i="9" s="1"/>
  <c r="DY141" i="9" s="1"/>
  <c r="DZ141" i="9" s="1"/>
  <c r="EA141" i="9" s="1"/>
  <c r="EB141" i="9" s="1"/>
  <c r="EC141" i="9" s="1"/>
  <c r="ED141" i="9" s="1"/>
  <c r="EE141" i="9" s="1"/>
  <c r="EF141" i="9" s="1"/>
  <c r="EG141" i="9" s="1"/>
  <c r="EH141" i="9" s="1"/>
  <c r="EI141" i="9" s="1"/>
  <c r="EJ141" i="9" s="1"/>
  <c r="EK141" i="9" s="1"/>
  <c r="EL141" i="9" s="1"/>
  <c r="EM141" i="9" s="1"/>
  <c r="EN141" i="9" s="1"/>
  <c r="EO141" i="9" s="1"/>
  <c r="EP141" i="9" s="1"/>
  <c r="EQ141" i="9" s="1"/>
  <c r="ER141" i="9" s="1"/>
  <c r="ES141" i="9" s="1"/>
  <c r="ET141" i="9" s="1"/>
  <c r="EU141" i="9" s="1"/>
  <c r="EV141" i="9" s="1"/>
  <c r="EW141" i="9" s="1"/>
  <c r="EX141" i="9" s="1"/>
  <c r="EY141" i="9" s="1"/>
  <c r="EZ141" i="9" s="1"/>
  <c r="FA141" i="9" s="1"/>
  <c r="FB141" i="9" s="1"/>
  <c r="FC141" i="9" s="1"/>
  <c r="FD141" i="9" s="1"/>
  <c r="FE141" i="9" s="1"/>
  <c r="FF141" i="9" s="1"/>
  <c r="FG141" i="9" s="1"/>
  <c r="FH141" i="9" s="1"/>
  <c r="FI141" i="9" s="1"/>
  <c r="FJ141" i="9" s="1"/>
  <c r="FK141" i="9" s="1"/>
  <c r="FL141" i="9" s="1"/>
  <c r="FM141" i="9" s="1"/>
  <c r="FN141" i="9" s="1"/>
  <c r="FO141" i="9" s="1"/>
  <c r="FP141" i="9" s="1"/>
  <c r="FQ141" i="9" s="1"/>
  <c r="FR141" i="9" s="1"/>
  <c r="FS141" i="9" s="1"/>
  <c r="FT141" i="9" s="1"/>
  <c r="FU141" i="9" s="1"/>
  <c r="FV141" i="9" s="1"/>
  <c r="FW141" i="9" s="1"/>
  <c r="FX141" i="9" s="1"/>
  <c r="FY141" i="9" s="1"/>
  <c r="FZ141" i="9" s="1"/>
  <c r="GA141" i="9" s="1"/>
  <c r="GB141" i="9" s="1"/>
  <c r="GC141" i="9" s="1"/>
  <c r="GD141" i="9" s="1"/>
  <c r="GE141" i="9" s="1"/>
  <c r="C39" i="9"/>
  <c r="F40" i="9"/>
  <c r="G40" i="9"/>
  <c r="I40" i="9"/>
  <c r="E40" i="9"/>
  <c r="H40" i="9"/>
  <c r="D40" i="9"/>
  <c r="C40" i="9"/>
  <c r="H42" i="9"/>
  <c r="D42" i="9"/>
  <c r="I42" i="9"/>
  <c r="G42" i="9"/>
  <c r="C42" i="9"/>
  <c r="E42" i="9"/>
  <c r="F42" i="9"/>
  <c r="G90" i="9"/>
  <c r="I89" i="9"/>
  <c r="H90" i="9"/>
  <c r="K52" i="8"/>
  <c r="K16" i="8"/>
  <c r="G145" i="9"/>
  <c r="F145" i="9"/>
  <c r="I142" i="9"/>
  <c r="H145" i="9"/>
  <c r="G96" i="9"/>
  <c r="L87" i="9"/>
  <c r="K87" i="9"/>
  <c r="J87" i="9"/>
  <c r="I87" i="9"/>
  <c r="K29" i="8"/>
  <c r="K111" i="8"/>
  <c r="J97" i="8"/>
  <c r="J98" i="8" s="1"/>
  <c r="J111" i="8"/>
  <c r="J112" i="8" s="1"/>
  <c r="K97" i="8"/>
  <c r="K50" i="8"/>
  <c r="K74" i="8"/>
  <c r="K94" i="8"/>
  <c r="K96" i="8"/>
  <c r="K84" i="8"/>
  <c r="K15" i="8"/>
  <c r="K27" i="8"/>
  <c r="K73" i="8"/>
  <c r="K75" i="8" l="1"/>
  <c r="C158" i="17"/>
  <c r="C158" i="16"/>
  <c r="C158" i="14"/>
  <c r="C156" i="9"/>
  <c r="C160" i="17"/>
  <c r="C160" i="16"/>
  <c r="C160" i="14"/>
  <c r="C158" i="9"/>
  <c r="D154" i="14"/>
  <c r="C155" i="14"/>
  <c r="D156" i="17"/>
  <c r="C157" i="17"/>
  <c r="DG147" i="14"/>
  <c r="DG149" i="14"/>
  <c r="DG148" i="14"/>
  <c r="DH143" i="14"/>
  <c r="K112" i="8"/>
  <c r="C162" i="17"/>
  <c r="C162" i="16"/>
  <c r="C162" i="14"/>
  <c r="C160" i="9"/>
  <c r="D154" i="16"/>
  <c r="C155" i="16"/>
  <c r="D154" i="9"/>
  <c r="C155" i="9"/>
  <c r="D154" i="17"/>
  <c r="C155" i="17"/>
  <c r="D156" i="14"/>
  <c r="C157" i="14"/>
  <c r="D152" i="9"/>
  <c r="C153" i="9"/>
  <c r="D156" i="16"/>
  <c r="C157" i="16"/>
  <c r="DH149" i="17"/>
  <c r="DH147" i="17"/>
  <c r="DH148" i="17"/>
  <c r="DI143" i="17"/>
  <c r="DF149" i="16"/>
  <c r="DG143" i="16"/>
  <c r="DF147" i="16"/>
  <c r="DF148" i="16"/>
  <c r="M114" i="9"/>
  <c r="L115" i="9"/>
  <c r="K108" i="9"/>
  <c r="J109" i="9"/>
  <c r="I111" i="9"/>
  <c r="H112" i="9"/>
  <c r="J89" i="9"/>
  <c r="I90" i="9"/>
  <c r="J142" i="9"/>
  <c r="I145" i="9"/>
  <c r="L146" i="9"/>
  <c r="L147" i="9"/>
  <c r="M87" i="9"/>
  <c r="K98" i="8"/>
  <c r="E152" i="9" l="1"/>
  <c r="D153" i="9"/>
  <c r="D160" i="9"/>
  <c r="C161" i="9"/>
  <c r="DH148" i="14"/>
  <c r="DH147" i="14"/>
  <c r="DI143" i="14"/>
  <c r="DH149" i="14"/>
  <c r="D160" i="14"/>
  <c r="C161" i="14"/>
  <c r="D158" i="14"/>
  <c r="C159" i="14"/>
  <c r="DI149" i="17"/>
  <c r="DI148" i="17"/>
  <c r="DI147" i="17"/>
  <c r="DJ143" i="17"/>
  <c r="DG149" i="16"/>
  <c r="DG147" i="16"/>
  <c r="DG148" i="16"/>
  <c r="DH143" i="16"/>
  <c r="E156" i="16"/>
  <c r="D157" i="16"/>
  <c r="E156" i="14"/>
  <c r="D157" i="14"/>
  <c r="D162" i="14"/>
  <c r="C163" i="14"/>
  <c r="D160" i="16"/>
  <c r="C161" i="16"/>
  <c r="D158" i="16"/>
  <c r="C159" i="16"/>
  <c r="E154" i="9"/>
  <c r="D155" i="9"/>
  <c r="D162" i="16"/>
  <c r="C163" i="16"/>
  <c r="E154" i="14"/>
  <c r="D155" i="14"/>
  <c r="D160" i="17"/>
  <c r="C161" i="17"/>
  <c r="D158" i="17"/>
  <c r="C159" i="17"/>
  <c r="E154" i="17"/>
  <c r="D155" i="17"/>
  <c r="E154" i="16"/>
  <c r="D155" i="16"/>
  <c r="D162" i="17"/>
  <c r="C163" i="17"/>
  <c r="E156" i="17"/>
  <c r="D157" i="17"/>
  <c r="D158" i="9"/>
  <c r="C159" i="9"/>
  <c r="D156" i="9"/>
  <c r="C157" i="9"/>
  <c r="L108" i="9"/>
  <c r="K109" i="9"/>
  <c r="J111" i="9"/>
  <c r="I112" i="9"/>
  <c r="N114" i="9"/>
  <c r="M115" i="9"/>
  <c r="A141" i="9"/>
  <c r="K89" i="9"/>
  <c r="J90" i="9"/>
  <c r="K142" i="9"/>
  <c r="J145" i="9"/>
  <c r="M146" i="9"/>
  <c r="M147" i="9"/>
  <c r="O87" i="9"/>
  <c r="N87" i="9"/>
  <c r="E162" i="17" l="1"/>
  <c r="D163" i="17"/>
  <c r="F154" i="16"/>
  <c r="E155" i="16"/>
  <c r="F154" i="9"/>
  <c r="E155" i="9"/>
  <c r="E162" i="14"/>
  <c r="D163" i="14"/>
  <c r="DH147" i="16"/>
  <c r="DH149" i="16"/>
  <c r="DH148" i="16"/>
  <c r="DI143" i="16"/>
  <c r="DJ149" i="17"/>
  <c r="DJ147" i="17"/>
  <c r="DJ148" i="17"/>
  <c r="DK143" i="17"/>
  <c r="DI149" i="14"/>
  <c r="DI147" i="14"/>
  <c r="DI148" i="14"/>
  <c r="DJ143" i="14"/>
  <c r="E158" i="9"/>
  <c r="D159" i="9"/>
  <c r="E160" i="17"/>
  <c r="D161" i="17"/>
  <c r="F154" i="14"/>
  <c r="E155" i="14"/>
  <c r="E162" i="16"/>
  <c r="D163" i="16"/>
  <c r="E160" i="16"/>
  <c r="D161" i="16"/>
  <c r="E158" i="14"/>
  <c r="D159" i="14"/>
  <c r="E160" i="9"/>
  <c r="D161" i="9"/>
  <c r="E156" i="9"/>
  <c r="D157" i="9"/>
  <c r="F156" i="17"/>
  <c r="E157" i="17"/>
  <c r="F154" i="17"/>
  <c r="E155" i="17"/>
  <c r="F156" i="14"/>
  <c r="E157" i="14"/>
  <c r="E158" i="17"/>
  <c r="D159" i="17"/>
  <c r="E158" i="16"/>
  <c r="D159" i="16"/>
  <c r="F156" i="16"/>
  <c r="E157" i="16"/>
  <c r="E160" i="14"/>
  <c r="D161" i="14"/>
  <c r="F152" i="9"/>
  <c r="E153" i="9"/>
  <c r="J112" i="9"/>
  <c r="K111" i="9"/>
  <c r="GI113" i="9"/>
  <c r="GI114" i="9" s="1"/>
  <c r="N115" i="9"/>
  <c r="M108" i="9"/>
  <c r="L109" i="9"/>
  <c r="L89" i="9"/>
  <c r="K90" i="9"/>
  <c r="L142" i="9"/>
  <c r="K145" i="9"/>
  <c r="N147" i="9"/>
  <c r="N146" i="9"/>
  <c r="E96" i="9"/>
  <c r="G98" i="9"/>
  <c r="G100" i="9" s="1"/>
  <c r="G102" i="9" s="1"/>
  <c r="F160" i="14" l="1"/>
  <c r="E161" i="14"/>
  <c r="G154" i="17"/>
  <c r="F155" i="17"/>
  <c r="G156" i="17"/>
  <c r="F157" i="17"/>
  <c r="G156" i="16"/>
  <c r="F157" i="16"/>
  <c r="F158" i="17"/>
  <c r="E159" i="17"/>
  <c r="F160" i="9"/>
  <c r="E161" i="9"/>
  <c r="F162" i="14"/>
  <c r="E163" i="14"/>
  <c r="G154" i="9"/>
  <c r="F155" i="9"/>
  <c r="F162" i="17"/>
  <c r="E163" i="17"/>
  <c r="G152" i="9"/>
  <c r="F153" i="9"/>
  <c r="F158" i="16"/>
  <c r="E159" i="16"/>
  <c r="G156" i="14"/>
  <c r="F157" i="14"/>
  <c r="F156" i="9"/>
  <c r="E157" i="9"/>
  <c r="F160" i="16"/>
  <c r="E161" i="16"/>
  <c r="G154" i="14"/>
  <c r="F155" i="14"/>
  <c r="DK149" i="17"/>
  <c r="DK147" i="17"/>
  <c r="DK148" i="17"/>
  <c r="DL143" i="17"/>
  <c r="DI149" i="16"/>
  <c r="DI148" i="16"/>
  <c r="DI147" i="16"/>
  <c r="DJ143" i="16"/>
  <c r="G154" i="16"/>
  <c r="F155" i="16"/>
  <c r="F158" i="14"/>
  <c r="E159" i="14"/>
  <c r="F162" i="16"/>
  <c r="E163" i="16"/>
  <c r="F160" i="17"/>
  <c r="E161" i="17"/>
  <c r="F158" i="9"/>
  <c r="E159" i="9"/>
  <c r="DJ148" i="14"/>
  <c r="DJ149" i="14"/>
  <c r="DJ147" i="14"/>
  <c r="DK143" i="14"/>
  <c r="L111" i="9"/>
  <c r="K112" i="9"/>
  <c r="N108" i="9"/>
  <c r="N109" i="9" s="1"/>
  <c r="M109" i="9"/>
  <c r="M89" i="9"/>
  <c r="L90" i="9"/>
  <c r="M142" i="9"/>
  <c r="L145" i="9"/>
  <c r="O147" i="9"/>
  <c r="O146" i="9"/>
  <c r="H154" i="16" l="1"/>
  <c r="G155" i="16"/>
  <c r="G158" i="16"/>
  <c r="F159" i="16"/>
  <c r="G162" i="17"/>
  <c r="F163" i="17"/>
  <c r="G160" i="9"/>
  <c r="F161" i="9"/>
  <c r="H156" i="16"/>
  <c r="G157" i="16"/>
  <c r="G160" i="17"/>
  <c r="F161" i="17"/>
  <c r="H152" i="9"/>
  <c r="G153" i="9"/>
  <c r="G158" i="17"/>
  <c r="F159" i="17"/>
  <c r="H154" i="17"/>
  <c r="G155" i="17"/>
  <c r="G158" i="9"/>
  <c r="F159" i="9"/>
  <c r="H154" i="14"/>
  <c r="G155" i="14"/>
  <c r="G162" i="14"/>
  <c r="F163" i="14"/>
  <c r="DK147" i="14"/>
  <c r="DK149" i="14"/>
  <c r="DK148" i="14"/>
  <c r="DL143" i="14"/>
  <c r="G162" i="16"/>
  <c r="F163" i="16"/>
  <c r="G158" i="14"/>
  <c r="F159" i="14"/>
  <c r="DJ148" i="16"/>
  <c r="DJ147" i="16"/>
  <c r="DK143" i="16"/>
  <c r="DJ149" i="16"/>
  <c r="DL149" i="17"/>
  <c r="DL147" i="17"/>
  <c r="DL148" i="17"/>
  <c r="DM143" i="17"/>
  <c r="G160" i="16"/>
  <c r="F161" i="16"/>
  <c r="G156" i="9"/>
  <c r="F157" i="9"/>
  <c r="H156" i="14"/>
  <c r="G157" i="14"/>
  <c r="H154" i="9"/>
  <c r="G155" i="9"/>
  <c r="H156" i="17"/>
  <c r="G157" i="17"/>
  <c r="G160" i="14"/>
  <c r="F161" i="14"/>
  <c r="M111" i="9"/>
  <c r="L112" i="9"/>
  <c r="N89" i="9"/>
  <c r="M90" i="9"/>
  <c r="N142" i="9"/>
  <c r="M145" i="9"/>
  <c r="P146" i="9"/>
  <c r="P147" i="9"/>
  <c r="I154" i="14" l="1"/>
  <c r="H155" i="14"/>
  <c r="H160" i="17"/>
  <c r="G161" i="17"/>
  <c r="I156" i="17"/>
  <c r="H157" i="17"/>
  <c r="I154" i="9"/>
  <c r="H155" i="9"/>
  <c r="I156" i="14"/>
  <c r="H157" i="14"/>
  <c r="H162" i="16"/>
  <c r="G163" i="16"/>
  <c r="DL148" i="14"/>
  <c r="DL147" i="14"/>
  <c r="DL149" i="14"/>
  <c r="DM143" i="14"/>
  <c r="H160" i="14"/>
  <c r="G161" i="14"/>
  <c r="H158" i="9"/>
  <c r="G159" i="9"/>
  <c r="I154" i="17"/>
  <c r="H155" i="17"/>
  <c r="I152" i="9"/>
  <c r="H153" i="9"/>
  <c r="H156" i="9"/>
  <c r="G157" i="9"/>
  <c r="DM149" i="17"/>
  <c r="DM148" i="17"/>
  <c r="DM147" i="17"/>
  <c r="DN143" i="17"/>
  <c r="H158" i="14"/>
  <c r="G159" i="14"/>
  <c r="H162" i="14"/>
  <c r="G163" i="14"/>
  <c r="I154" i="16"/>
  <c r="H155" i="16"/>
  <c r="H160" i="16"/>
  <c r="G161" i="16"/>
  <c r="DK149" i="16"/>
  <c r="DK148" i="16"/>
  <c r="DL143" i="16"/>
  <c r="DK147" i="16"/>
  <c r="H158" i="17"/>
  <c r="G159" i="17"/>
  <c r="I156" i="16"/>
  <c r="H157" i="16"/>
  <c r="H160" i="9"/>
  <c r="G161" i="9"/>
  <c r="H162" i="17"/>
  <c r="G163" i="17"/>
  <c r="H158" i="16"/>
  <c r="G159" i="16"/>
  <c r="N111" i="9"/>
  <c r="M112" i="9"/>
  <c r="O89" i="9"/>
  <c r="O90" i="9" s="1"/>
  <c r="N90" i="9"/>
  <c r="O142" i="9"/>
  <c r="N145" i="9"/>
  <c r="Q147" i="9"/>
  <c r="Q146" i="9"/>
  <c r="J154" i="16" l="1"/>
  <c r="I155" i="16"/>
  <c r="I162" i="14"/>
  <c r="H163" i="14"/>
  <c r="J152" i="9"/>
  <c r="I153" i="9"/>
  <c r="I158" i="9"/>
  <c r="H159" i="9"/>
  <c r="I160" i="14"/>
  <c r="H161" i="14"/>
  <c r="I158" i="16"/>
  <c r="H159" i="16"/>
  <c r="I160" i="9"/>
  <c r="H161" i="9"/>
  <c r="J156" i="16"/>
  <c r="I157" i="16"/>
  <c r="DL147" i="16"/>
  <c r="DL149" i="16"/>
  <c r="DL148" i="16"/>
  <c r="DM143" i="16"/>
  <c r="I160" i="16"/>
  <c r="H161" i="16"/>
  <c r="I158" i="14"/>
  <c r="H159" i="14"/>
  <c r="DN149" i="17"/>
  <c r="DN147" i="17"/>
  <c r="DN148" i="17"/>
  <c r="DO143" i="17"/>
  <c r="DM149" i="14"/>
  <c r="DM147" i="14"/>
  <c r="DM148" i="14"/>
  <c r="DN143" i="14"/>
  <c r="J156" i="14"/>
  <c r="I157" i="14"/>
  <c r="I160" i="17"/>
  <c r="H161" i="17"/>
  <c r="J154" i="14"/>
  <c r="I155" i="14"/>
  <c r="I158" i="17"/>
  <c r="H159" i="17"/>
  <c r="I156" i="9"/>
  <c r="H157" i="9"/>
  <c r="I162" i="16"/>
  <c r="H163" i="16"/>
  <c r="I162" i="17"/>
  <c r="H163" i="17"/>
  <c r="J154" i="17"/>
  <c r="I155" i="17"/>
  <c r="J154" i="9"/>
  <c r="I155" i="9"/>
  <c r="J156" i="17"/>
  <c r="I157" i="17"/>
  <c r="GI110" i="9"/>
  <c r="GI111" i="9" s="1"/>
  <c r="N112" i="9"/>
  <c r="F96" i="9"/>
  <c r="F98" i="9" s="1"/>
  <c r="F100" i="9" s="1"/>
  <c r="F102" i="9" s="1"/>
  <c r="P142" i="9"/>
  <c r="O145" i="9"/>
  <c r="R147" i="9"/>
  <c r="R146" i="9"/>
  <c r="K156" i="17" l="1"/>
  <c r="J157" i="17"/>
  <c r="J162" i="17"/>
  <c r="I163" i="17"/>
  <c r="J156" i="9"/>
  <c r="I157" i="9"/>
  <c r="K156" i="14"/>
  <c r="J157" i="14"/>
  <c r="DN148" i="14"/>
  <c r="DN149" i="14"/>
  <c r="DN147" i="14"/>
  <c r="DO143" i="14"/>
  <c r="J160" i="14"/>
  <c r="I161" i="14"/>
  <c r="K152" i="9"/>
  <c r="J153" i="9"/>
  <c r="J162" i="14"/>
  <c r="I163" i="14"/>
  <c r="K154" i="9"/>
  <c r="J155" i="9"/>
  <c r="K154" i="17"/>
  <c r="J155" i="17"/>
  <c r="J162" i="16"/>
  <c r="I163" i="16"/>
  <c r="J158" i="17"/>
  <c r="I159" i="17"/>
  <c r="DO149" i="17"/>
  <c r="DO147" i="17"/>
  <c r="DO148" i="17"/>
  <c r="DP143" i="17"/>
  <c r="J160" i="16"/>
  <c r="I161" i="16"/>
  <c r="J160" i="9"/>
  <c r="I161" i="9"/>
  <c r="J160" i="17"/>
  <c r="I161" i="17"/>
  <c r="J158" i="14"/>
  <c r="I159" i="14"/>
  <c r="DM149" i="16"/>
  <c r="DM148" i="16"/>
  <c r="DM147" i="16"/>
  <c r="DN143" i="16"/>
  <c r="K156" i="16"/>
  <c r="J157" i="16"/>
  <c r="K154" i="16"/>
  <c r="J155" i="16"/>
  <c r="K154" i="14"/>
  <c r="J155" i="14"/>
  <c r="J158" i="16"/>
  <c r="I159" i="16"/>
  <c r="J158" i="9"/>
  <c r="I159" i="9"/>
  <c r="Q142" i="9"/>
  <c r="P145" i="9"/>
  <c r="S147" i="9"/>
  <c r="S146" i="9"/>
  <c r="K158" i="14" l="1"/>
  <c r="J159" i="14"/>
  <c r="K160" i="9"/>
  <c r="J161" i="9"/>
  <c r="K158" i="17"/>
  <c r="J159" i="17"/>
  <c r="L154" i="17"/>
  <c r="L155" i="17" s="1"/>
  <c r="K155" i="17"/>
  <c r="L154" i="9"/>
  <c r="L155" i="9" s="1"/>
  <c r="K155" i="9"/>
  <c r="J96" i="9" s="1"/>
  <c r="J98" i="9" s="1"/>
  <c r="J100" i="9" s="1"/>
  <c r="J102" i="9" s="1"/>
  <c r="K160" i="14"/>
  <c r="J161" i="14"/>
  <c r="DO147" i="14"/>
  <c r="DO149" i="14"/>
  <c r="DO148" i="14"/>
  <c r="DP143" i="14"/>
  <c r="L154" i="16"/>
  <c r="L155" i="16" s="1"/>
  <c r="K155" i="16"/>
  <c r="K160" i="16"/>
  <c r="J161" i="16"/>
  <c r="K162" i="16"/>
  <c r="J163" i="16"/>
  <c r="K162" i="14"/>
  <c r="J163" i="14"/>
  <c r="L152" i="9"/>
  <c r="L153" i="9" s="1"/>
  <c r="K153" i="9"/>
  <c r="L156" i="14"/>
  <c r="L157" i="14" s="1"/>
  <c r="K157" i="14"/>
  <c r="K162" i="17"/>
  <c r="J163" i="17"/>
  <c r="K158" i="16"/>
  <c r="J159" i="16"/>
  <c r="L154" i="14"/>
  <c r="L155" i="14" s="1"/>
  <c r="K155" i="14"/>
  <c r="DN149" i="16"/>
  <c r="DN148" i="16"/>
  <c r="DN147" i="16"/>
  <c r="DO143" i="16"/>
  <c r="DP149" i="17"/>
  <c r="DP147" i="17"/>
  <c r="DP148" i="17"/>
  <c r="DQ143" i="17"/>
  <c r="L156" i="17"/>
  <c r="L157" i="17" s="1"/>
  <c r="J98" i="17" s="1"/>
  <c r="J100" i="17" s="1"/>
  <c r="J102" i="17" s="1"/>
  <c r="J104" i="17" s="1"/>
  <c r="K157" i="17"/>
  <c r="K158" i="9"/>
  <c r="J159" i="9"/>
  <c r="L156" i="16"/>
  <c r="L157" i="16" s="1"/>
  <c r="K157" i="16"/>
  <c r="K160" i="17"/>
  <c r="J161" i="17"/>
  <c r="K156" i="9"/>
  <c r="J157" i="9"/>
  <c r="R142" i="9"/>
  <c r="Q145" i="9"/>
  <c r="T146" i="9"/>
  <c r="T147" i="9"/>
  <c r="L158" i="16" l="1"/>
  <c r="L159" i="16" s="1"/>
  <c r="K159" i="16"/>
  <c r="L162" i="17"/>
  <c r="L163" i="17" s="1"/>
  <c r="K163" i="17"/>
  <c r="I96" i="9"/>
  <c r="I98" i="9" s="1"/>
  <c r="I100" i="9" s="1"/>
  <c r="I102" i="9" s="1"/>
  <c r="DP148" i="14"/>
  <c r="DP147" i="14"/>
  <c r="DQ143" i="14"/>
  <c r="DP149" i="14"/>
  <c r="L158" i="14"/>
  <c r="L159" i="14" s="1"/>
  <c r="K98" i="14" s="1"/>
  <c r="K100" i="14" s="1"/>
  <c r="K102" i="14" s="1"/>
  <c r="K104" i="14" s="1"/>
  <c r="K159" i="14"/>
  <c r="DQ149" i="17"/>
  <c r="DQ148" i="17"/>
  <c r="DQ147" i="17"/>
  <c r="DR143" i="17"/>
  <c r="L162" i="16"/>
  <c r="L163" i="16" s="1"/>
  <c r="K163" i="16"/>
  <c r="L158" i="17"/>
  <c r="L159" i="17" s="1"/>
  <c r="K159" i="17"/>
  <c r="L156" i="9"/>
  <c r="L157" i="9" s="1"/>
  <c r="K157" i="9"/>
  <c r="K96" i="9" s="1"/>
  <c r="K98" i="9" s="1"/>
  <c r="K100" i="9" s="1"/>
  <c r="K102" i="9" s="1"/>
  <c r="J98" i="16"/>
  <c r="J100" i="16" s="1"/>
  <c r="J102" i="16" s="1"/>
  <c r="J104" i="16" s="1"/>
  <c r="L158" i="9"/>
  <c r="L159" i="9" s="1"/>
  <c r="K159" i="9"/>
  <c r="DO149" i="16"/>
  <c r="DO148" i="16"/>
  <c r="DO147" i="16"/>
  <c r="DP143" i="16"/>
  <c r="L160" i="16"/>
  <c r="L161" i="16" s="1"/>
  <c r="K161" i="16"/>
  <c r="L160" i="14"/>
  <c r="L161" i="14" s="1"/>
  <c r="L98" i="14" s="1"/>
  <c r="L100" i="14" s="1"/>
  <c r="L102" i="14" s="1"/>
  <c r="L104" i="14" s="1"/>
  <c r="K161" i="14"/>
  <c r="L160" i="9"/>
  <c r="L161" i="9" s="1"/>
  <c r="K161" i="9"/>
  <c r="L160" i="17"/>
  <c r="L161" i="17" s="1"/>
  <c r="K161" i="17"/>
  <c r="I98" i="14"/>
  <c r="I100" i="14" s="1"/>
  <c r="I102" i="14" s="1"/>
  <c r="I104" i="14" s="1"/>
  <c r="J98" i="14"/>
  <c r="J100" i="14" s="1"/>
  <c r="J102" i="14" s="1"/>
  <c r="J104" i="14" s="1"/>
  <c r="L162" i="14"/>
  <c r="L163" i="14" s="1"/>
  <c r="K163" i="14"/>
  <c r="I98" i="16"/>
  <c r="I100" i="16" s="1"/>
  <c r="I102" i="16" s="1"/>
  <c r="I104" i="16" s="1"/>
  <c r="I98" i="17"/>
  <c r="I100" i="17" s="1"/>
  <c r="I102" i="17" s="1"/>
  <c r="I104" i="17" s="1"/>
  <c r="S142" i="9"/>
  <c r="R145" i="9"/>
  <c r="U147" i="9"/>
  <c r="U146" i="9"/>
  <c r="M96" i="9" l="1"/>
  <c r="M98" i="9" s="1"/>
  <c r="M100" i="9" s="1"/>
  <c r="M102" i="9" s="1"/>
  <c r="DR149" i="17"/>
  <c r="DR147" i="17"/>
  <c r="DR148" i="17"/>
  <c r="DS143" i="17"/>
  <c r="M98" i="17"/>
  <c r="M100" i="17" s="1"/>
  <c r="M102" i="17" s="1"/>
  <c r="M104" i="17" s="1"/>
  <c r="L98" i="17"/>
  <c r="L100" i="17" s="1"/>
  <c r="L102" i="17" s="1"/>
  <c r="L104" i="17" s="1"/>
  <c r="M98" i="14"/>
  <c r="M100" i="14" s="1"/>
  <c r="M102" i="14" s="1"/>
  <c r="M104" i="14" s="1"/>
  <c r="L98" i="16"/>
  <c r="L100" i="16" s="1"/>
  <c r="L102" i="16" s="1"/>
  <c r="L104" i="16" s="1"/>
  <c r="DP149" i="16"/>
  <c r="DP147" i="16"/>
  <c r="DQ143" i="16"/>
  <c r="DP148" i="16"/>
  <c r="L96" i="9"/>
  <c r="L98" i="9" s="1"/>
  <c r="L100" i="9" s="1"/>
  <c r="L102" i="9" s="1"/>
  <c r="K98" i="17"/>
  <c r="K100" i="17" s="1"/>
  <c r="K102" i="17" s="1"/>
  <c r="K104" i="17" s="1"/>
  <c r="M98" i="16"/>
  <c r="M100" i="16" s="1"/>
  <c r="M102" i="16" s="1"/>
  <c r="M104" i="16" s="1"/>
  <c r="DQ149" i="14"/>
  <c r="DQ147" i="14"/>
  <c r="DQ148" i="14"/>
  <c r="DR143" i="14"/>
  <c r="K98" i="16"/>
  <c r="K100" i="16" s="1"/>
  <c r="K102" i="16" s="1"/>
  <c r="K104" i="16" s="1"/>
  <c r="T142" i="9"/>
  <c r="S145" i="9"/>
  <c r="V147" i="9"/>
  <c r="V146" i="9"/>
  <c r="DQ149" i="16" l="1"/>
  <c r="DQ148" i="16"/>
  <c r="DQ147" i="16"/>
  <c r="DR143" i="16"/>
  <c r="DS149" i="17"/>
  <c r="DS147" i="17"/>
  <c r="DS148" i="17"/>
  <c r="DT143" i="17"/>
  <c r="DR148" i="14"/>
  <c r="DR149" i="14"/>
  <c r="DR147" i="14"/>
  <c r="DS143" i="14"/>
  <c r="U142" i="9"/>
  <c r="T145" i="9"/>
  <c r="W147" i="9"/>
  <c r="W146" i="9"/>
  <c r="DS143" i="16" l="1"/>
  <c r="DR147" i="16"/>
  <c r="DR148" i="16"/>
  <c r="DR149" i="16"/>
  <c r="DS147" i="14"/>
  <c r="DS149" i="14"/>
  <c r="DS148" i="14"/>
  <c r="DT143" i="14"/>
  <c r="DT149" i="17"/>
  <c r="DT147" i="17"/>
  <c r="DT148" i="17"/>
  <c r="DU143" i="17"/>
  <c r="V142" i="9"/>
  <c r="U145" i="9"/>
  <c r="X146" i="9"/>
  <c r="X147" i="9"/>
  <c r="DS148" i="16" l="1"/>
  <c r="DS147" i="16"/>
  <c r="DS149" i="16"/>
  <c r="DT143" i="16"/>
  <c r="DT148" i="14"/>
  <c r="DT147" i="14"/>
  <c r="DU143" i="14"/>
  <c r="DT149" i="14"/>
  <c r="DU149" i="17"/>
  <c r="DU148" i="17"/>
  <c r="DU147" i="17"/>
  <c r="DV143" i="17"/>
  <c r="W142" i="9"/>
  <c r="V145" i="9"/>
  <c r="Y147" i="9"/>
  <c r="Y146" i="9"/>
  <c r="DU149" i="14" l="1"/>
  <c r="DU147" i="14"/>
  <c r="DU148" i="14"/>
  <c r="DV143" i="14"/>
  <c r="DT147" i="16"/>
  <c r="DT148" i="16"/>
  <c r="DT149" i="16"/>
  <c r="DU143" i="16"/>
  <c r="DV149" i="17"/>
  <c r="DV147" i="17"/>
  <c r="DV148" i="17"/>
  <c r="DW143" i="17"/>
  <c r="X142" i="9"/>
  <c r="W145" i="9"/>
  <c r="Z147" i="9"/>
  <c r="Z146" i="9"/>
  <c r="DV148" i="14" l="1"/>
  <c r="DV149" i="14"/>
  <c r="DW143" i="14"/>
  <c r="DV147" i="14"/>
  <c r="DW149" i="17"/>
  <c r="DW147" i="17"/>
  <c r="DW148" i="17"/>
  <c r="DX143" i="17"/>
  <c r="DU149" i="16"/>
  <c r="DU148" i="16"/>
  <c r="DU147" i="16"/>
  <c r="DV143" i="16"/>
  <c r="Y142" i="9"/>
  <c r="X145" i="9"/>
  <c r="AA147" i="9"/>
  <c r="AA146" i="9"/>
  <c r="DX149" i="17" l="1"/>
  <c r="DX147" i="17"/>
  <c r="DX148" i="17"/>
  <c r="DY143" i="17"/>
  <c r="DW147" i="14"/>
  <c r="DW149" i="14"/>
  <c r="DW148" i="14"/>
  <c r="DX143" i="14"/>
  <c r="DV149" i="16"/>
  <c r="DW143" i="16"/>
  <c r="DV148" i="16"/>
  <c r="DV147" i="16"/>
  <c r="Z142" i="9"/>
  <c r="Y145" i="9"/>
  <c r="AB146" i="9"/>
  <c r="AB147" i="9"/>
  <c r="DX148" i="14" l="1"/>
  <c r="DX147" i="14"/>
  <c r="DY143" i="14"/>
  <c r="DX149" i="14"/>
  <c r="DY149" i="17"/>
  <c r="DY148" i="17"/>
  <c r="DY147" i="17"/>
  <c r="DZ143" i="17"/>
  <c r="DW149" i="16"/>
  <c r="DW148" i="16"/>
  <c r="DW147" i="16"/>
  <c r="DX143" i="16"/>
  <c r="AA142" i="9"/>
  <c r="Z145" i="9"/>
  <c r="AC147" i="9"/>
  <c r="AC146" i="9"/>
  <c r="DX147" i="16" l="1"/>
  <c r="DX148" i="16"/>
  <c r="DX149" i="16"/>
  <c r="DY143" i="16"/>
  <c r="DY149" i="14"/>
  <c r="DY147" i="14"/>
  <c r="DY148" i="14"/>
  <c r="DZ143" i="14"/>
  <c r="DZ149" i="17"/>
  <c r="DZ147" i="17"/>
  <c r="DZ148" i="17"/>
  <c r="EA143" i="17"/>
  <c r="AB142" i="9"/>
  <c r="AA145" i="9"/>
  <c r="AD147" i="9"/>
  <c r="AD146" i="9"/>
  <c r="DY149" i="16" l="1"/>
  <c r="DY148" i="16"/>
  <c r="DY147" i="16"/>
  <c r="DZ143" i="16"/>
  <c r="DZ148" i="14"/>
  <c r="DZ149" i="14"/>
  <c r="DZ147" i="14"/>
  <c r="EA143" i="14"/>
  <c r="EA149" i="17"/>
  <c r="EA147" i="17"/>
  <c r="EA148" i="17"/>
  <c r="EB143" i="17"/>
  <c r="AC142" i="9"/>
  <c r="AB145" i="9"/>
  <c r="AE147" i="9"/>
  <c r="AE146" i="9"/>
  <c r="EA147" i="14" l="1"/>
  <c r="EA149" i="14"/>
  <c r="EA148" i="14"/>
  <c r="EB143" i="14"/>
  <c r="EB149" i="17"/>
  <c r="EB147" i="17"/>
  <c r="EB148" i="17"/>
  <c r="EC143" i="17"/>
  <c r="DZ148" i="16"/>
  <c r="DZ147" i="16"/>
  <c r="EA143" i="16"/>
  <c r="DZ149" i="16"/>
  <c r="AD142" i="9"/>
  <c r="AC145" i="9"/>
  <c r="AF146" i="9"/>
  <c r="AF147" i="9"/>
  <c r="EC149" i="17" l="1"/>
  <c r="EC148" i="17"/>
  <c r="EC147" i="17"/>
  <c r="ED143" i="17"/>
  <c r="EB148" i="14"/>
  <c r="EB147" i="14"/>
  <c r="EB149" i="14"/>
  <c r="EC143" i="14"/>
  <c r="EA149" i="16"/>
  <c r="EA147" i="16"/>
  <c r="EB143" i="16"/>
  <c r="EA148" i="16"/>
  <c r="AE142" i="9"/>
  <c r="AD145" i="9"/>
  <c r="AG147" i="9"/>
  <c r="AG146" i="9"/>
  <c r="ED149" i="17" l="1"/>
  <c r="ED147" i="17"/>
  <c r="ED148" i="17"/>
  <c r="EE143" i="17"/>
  <c r="EC149" i="14"/>
  <c r="EC147" i="14"/>
  <c r="EC148" i="14"/>
  <c r="ED143" i="14"/>
  <c r="EB147" i="16"/>
  <c r="EB149" i="16"/>
  <c r="EB148" i="16"/>
  <c r="EC143" i="16"/>
  <c r="AF142" i="9"/>
  <c r="AE145" i="9"/>
  <c r="AH147" i="9"/>
  <c r="AH146" i="9"/>
  <c r="EE149" i="17" l="1"/>
  <c r="EE147" i="17"/>
  <c r="EE148" i="17"/>
  <c r="EF143" i="17"/>
  <c r="EC149" i="16"/>
  <c r="EC148" i="16"/>
  <c r="EC147" i="16"/>
  <c r="ED143" i="16"/>
  <c r="ED148" i="14"/>
  <c r="ED149" i="14"/>
  <c r="ED147" i="14"/>
  <c r="EE143" i="14"/>
  <c r="AG142" i="9"/>
  <c r="AF145" i="9"/>
  <c r="AI147" i="9"/>
  <c r="AI146" i="9"/>
  <c r="EE147" i="14" l="1"/>
  <c r="EE149" i="14"/>
  <c r="EE148" i="14"/>
  <c r="EF143" i="14"/>
  <c r="ED149" i="16"/>
  <c r="ED148" i="16"/>
  <c r="ED147" i="16"/>
  <c r="EE143" i="16"/>
  <c r="EF149" i="17"/>
  <c r="EF147" i="17"/>
  <c r="EF148" i="17"/>
  <c r="EG143" i="17"/>
  <c r="AH142" i="9"/>
  <c r="AG145" i="9"/>
  <c r="AJ146" i="9"/>
  <c r="AJ147" i="9"/>
  <c r="EG149" i="17" l="1"/>
  <c r="EG148" i="17"/>
  <c r="EG147" i="17"/>
  <c r="EH143" i="17"/>
  <c r="EE148" i="16"/>
  <c r="EE147" i="16"/>
  <c r="EE149" i="16"/>
  <c r="EF143" i="16"/>
  <c r="EF148" i="14"/>
  <c r="EF147" i="14"/>
  <c r="EG143" i="14"/>
  <c r="EF149" i="14"/>
  <c r="AI142" i="9"/>
  <c r="AH145" i="9"/>
  <c r="AK146" i="9"/>
  <c r="AK147" i="9"/>
  <c r="EG149" i="14" l="1"/>
  <c r="EG147" i="14"/>
  <c r="EG148" i="14"/>
  <c r="EH143" i="14"/>
  <c r="EF149" i="16"/>
  <c r="EF147" i="16"/>
  <c r="EF148" i="16"/>
  <c r="EG143" i="16"/>
  <c r="EH149" i="17"/>
  <c r="EH147" i="17"/>
  <c r="EH148" i="17"/>
  <c r="EI143" i="17"/>
  <c r="AJ142" i="9"/>
  <c r="AI145" i="9"/>
  <c r="AL147" i="9"/>
  <c r="AL146" i="9"/>
  <c r="EH148" i="14" l="1"/>
  <c r="EH149" i="14"/>
  <c r="EH147" i="14"/>
  <c r="EI143" i="14"/>
  <c r="EI149" i="17"/>
  <c r="EI147" i="17"/>
  <c r="EI148" i="17"/>
  <c r="EJ143" i="17"/>
  <c r="EG149" i="16"/>
  <c r="EG148" i="16"/>
  <c r="EG147" i="16"/>
  <c r="EH143" i="16"/>
  <c r="AK142" i="9"/>
  <c r="AJ145" i="9"/>
  <c r="AM147" i="9"/>
  <c r="AM146" i="9"/>
  <c r="EJ149" i="17" l="1"/>
  <c r="EJ147" i="17"/>
  <c r="EJ148" i="17"/>
  <c r="EK143" i="17"/>
  <c r="EI143" i="16"/>
  <c r="EH148" i="16"/>
  <c r="EH149" i="16"/>
  <c r="EH147" i="16"/>
  <c r="EI147" i="14"/>
  <c r="EI149" i="14"/>
  <c r="EI148" i="14"/>
  <c r="EJ143" i="14"/>
  <c r="AL142" i="9"/>
  <c r="AK145" i="9"/>
  <c r="AN146" i="9"/>
  <c r="AN147" i="9"/>
  <c r="EI149" i="16" l="1"/>
  <c r="EI148" i="16"/>
  <c r="EI147" i="16"/>
  <c r="EJ143" i="16"/>
  <c r="EK149" i="17"/>
  <c r="EK148" i="17"/>
  <c r="EK147" i="17"/>
  <c r="EL143" i="17"/>
  <c r="EJ148" i="14"/>
  <c r="EJ147" i="14"/>
  <c r="EK143" i="14"/>
  <c r="EJ149" i="14"/>
  <c r="AM142" i="9"/>
  <c r="AL145" i="9"/>
  <c r="AO147" i="9"/>
  <c r="AO146" i="9"/>
  <c r="EL149" i="17" l="1"/>
  <c r="EL147" i="17"/>
  <c r="EL148" i="17"/>
  <c r="EM143" i="17"/>
  <c r="EK149" i="14"/>
  <c r="EK147" i="14"/>
  <c r="EK148" i="14"/>
  <c r="EL143" i="14"/>
  <c r="EJ147" i="16"/>
  <c r="EJ149" i="16"/>
  <c r="EJ148" i="16"/>
  <c r="EK143" i="16"/>
  <c r="AN142" i="9"/>
  <c r="AM145" i="9"/>
  <c r="AP147" i="9"/>
  <c r="AP146" i="9"/>
  <c r="EM149" i="17" l="1"/>
  <c r="EM147" i="17"/>
  <c r="EM148" i="17"/>
  <c r="EN143" i="17"/>
  <c r="EK149" i="16"/>
  <c r="EK148" i="16"/>
  <c r="EK147" i="16"/>
  <c r="EL143" i="16"/>
  <c r="EL148" i="14"/>
  <c r="EL149" i="14"/>
  <c r="EM143" i="14"/>
  <c r="EL147" i="14"/>
  <c r="AO142" i="9"/>
  <c r="AN145" i="9"/>
  <c r="AQ147" i="9"/>
  <c r="AQ146" i="9"/>
  <c r="EL149" i="16" l="1"/>
  <c r="EM143" i="16"/>
  <c r="EL147" i="16"/>
  <c r="EL148" i="16"/>
  <c r="EM147" i="14"/>
  <c r="EM149" i="14"/>
  <c r="EM148" i="14"/>
  <c r="EN143" i="14"/>
  <c r="EN149" i="17"/>
  <c r="EN147" i="17"/>
  <c r="EN148" i="17"/>
  <c r="EO143" i="17"/>
  <c r="AP142" i="9"/>
  <c r="AO145" i="9"/>
  <c r="AR146" i="9"/>
  <c r="AR147" i="9"/>
  <c r="EM147" i="16" l="1"/>
  <c r="EM149" i="16"/>
  <c r="EM148" i="16"/>
  <c r="EN143" i="16"/>
  <c r="EO148" i="17"/>
  <c r="EO149" i="17"/>
  <c r="EO147" i="17"/>
  <c r="EP143" i="17"/>
  <c r="EN148" i="14"/>
  <c r="EN147" i="14"/>
  <c r="EO143" i="14"/>
  <c r="EN149" i="14"/>
  <c r="AQ142" i="9"/>
  <c r="AP145" i="9"/>
  <c r="AS146" i="9"/>
  <c r="AS147" i="9"/>
  <c r="EO149" i="14" l="1"/>
  <c r="EO147" i="14"/>
  <c r="EO148" i="14"/>
  <c r="EP143" i="14"/>
  <c r="EP149" i="17"/>
  <c r="EP148" i="17"/>
  <c r="EP147" i="17"/>
  <c r="EQ143" i="17"/>
  <c r="EN147" i="16"/>
  <c r="EN148" i="16"/>
  <c r="EN149" i="16"/>
  <c r="EO143" i="16"/>
  <c r="AR142" i="9"/>
  <c r="AQ145" i="9"/>
  <c r="AT147" i="9"/>
  <c r="AT146" i="9"/>
  <c r="EQ149" i="17" l="1"/>
  <c r="EQ147" i="17"/>
  <c r="EQ148" i="17"/>
  <c r="ER143" i="17"/>
  <c r="EP148" i="14"/>
  <c r="EP149" i="14"/>
  <c r="EP147" i="14"/>
  <c r="EQ143" i="14"/>
  <c r="EO149" i="16"/>
  <c r="EO148" i="16"/>
  <c r="EO147" i="16"/>
  <c r="EP143" i="16"/>
  <c r="AS142" i="9"/>
  <c r="AR145" i="9"/>
  <c r="AU147" i="9"/>
  <c r="AU146" i="9"/>
  <c r="EP148" i="16" l="1"/>
  <c r="EP147" i="16"/>
  <c r="EP149" i="16"/>
  <c r="EQ143" i="16"/>
  <c r="ER149" i="17"/>
  <c r="ER147" i="17"/>
  <c r="ER148" i="17"/>
  <c r="ES143" i="17"/>
  <c r="EQ147" i="14"/>
  <c r="EQ149" i="14"/>
  <c r="EQ148" i="14"/>
  <c r="ER143" i="14"/>
  <c r="AT142" i="9"/>
  <c r="AS145" i="9"/>
  <c r="AV146" i="9"/>
  <c r="AV147" i="9"/>
  <c r="EQ149" i="16" l="1"/>
  <c r="EQ148" i="16"/>
  <c r="ER143" i="16"/>
  <c r="EQ147" i="16"/>
  <c r="ER148" i="14"/>
  <c r="ER147" i="14"/>
  <c r="ER149" i="14"/>
  <c r="ES143" i="14"/>
  <c r="ES148" i="17"/>
  <c r="ES149" i="17"/>
  <c r="ES147" i="17"/>
  <c r="ET143" i="17"/>
  <c r="AU142" i="9"/>
  <c r="AT145" i="9"/>
  <c r="AW147" i="9"/>
  <c r="AW146" i="9"/>
  <c r="ES149" i="14" l="1"/>
  <c r="ES147" i="14"/>
  <c r="ES148" i="14"/>
  <c r="ET143" i="14"/>
  <c r="ER147" i="16"/>
  <c r="ER149" i="16"/>
  <c r="ER148" i="16"/>
  <c r="ES143" i="16"/>
  <c r="ET149" i="17"/>
  <c r="ET148" i="17"/>
  <c r="ET147" i="17"/>
  <c r="EU143" i="17"/>
  <c r="AV142" i="9"/>
  <c r="AU145" i="9"/>
  <c r="AX147" i="9"/>
  <c r="AX146" i="9"/>
  <c r="EU149" i="17" l="1"/>
  <c r="EU148" i="17"/>
  <c r="EU147" i="17"/>
  <c r="EV143" i="17"/>
  <c r="ET148" i="14"/>
  <c r="ET149" i="14"/>
  <c r="ET147" i="14"/>
  <c r="EU143" i="14"/>
  <c r="ES149" i="16"/>
  <c r="ES148" i="16"/>
  <c r="ES147" i="16"/>
  <c r="ET143" i="16"/>
  <c r="AW142" i="9"/>
  <c r="AV145" i="9"/>
  <c r="AY147" i="9"/>
  <c r="AY146" i="9"/>
  <c r="ET148" i="16" l="1"/>
  <c r="ET147" i="16"/>
  <c r="EU143" i="16"/>
  <c r="ET149" i="16"/>
  <c r="EU147" i="14"/>
  <c r="EU149" i="14"/>
  <c r="EU148" i="14"/>
  <c r="EV143" i="14"/>
  <c r="EV149" i="17"/>
  <c r="EV147" i="17"/>
  <c r="EV148" i="17"/>
  <c r="EW143" i="17"/>
  <c r="AX142" i="9"/>
  <c r="AW145" i="9"/>
  <c r="AZ146" i="9"/>
  <c r="AZ147" i="9"/>
  <c r="EU148" i="16" l="1"/>
  <c r="EU147" i="16"/>
  <c r="EU149" i="16"/>
  <c r="EV143" i="16"/>
  <c r="EW148" i="17"/>
  <c r="EW149" i="17"/>
  <c r="EW147" i="17"/>
  <c r="EX143" i="17"/>
  <c r="EV148" i="14"/>
  <c r="EV147" i="14"/>
  <c r="EW143" i="14"/>
  <c r="EV149" i="14"/>
  <c r="AY142" i="9"/>
  <c r="AX145" i="9"/>
  <c r="BA146" i="9"/>
  <c r="BA147" i="9"/>
  <c r="EW149" i="14" l="1"/>
  <c r="EW147" i="14"/>
  <c r="EW148" i="14"/>
  <c r="EX143" i="14"/>
  <c r="EX149" i="17"/>
  <c r="EX148" i="17"/>
  <c r="EX147" i="17"/>
  <c r="EY143" i="17"/>
  <c r="EV149" i="16"/>
  <c r="EV147" i="16"/>
  <c r="EW143" i="16"/>
  <c r="EV148" i="16"/>
  <c r="AZ142" i="9"/>
  <c r="AY145" i="9"/>
  <c r="BB147" i="9"/>
  <c r="BB146" i="9"/>
  <c r="EW149" i="16" l="1"/>
  <c r="EW148" i="16"/>
  <c r="EW147" i="16"/>
  <c r="EX143" i="16"/>
  <c r="EY149" i="17"/>
  <c r="EY148" i="17"/>
  <c r="EY147" i="17"/>
  <c r="EZ143" i="17"/>
  <c r="EX148" i="14"/>
  <c r="EX149" i="14"/>
  <c r="EX147" i="14"/>
  <c r="EY143" i="14"/>
  <c r="BA142" i="9"/>
  <c r="AZ145" i="9"/>
  <c r="BC147" i="9"/>
  <c r="BC146" i="9"/>
  <c r="EY147" i="14" l="1"/>
  <c r="EY149" i="14"/>
  <c r="EY148" i="14"/>
  <c r="EZ143" i="14"/>
  <c r="EZ149" i="17"/>
  <c r="EZ148" i="17"/>
  <c r="EZ147" i="17"/>
  <c r="FA143" i="17"/>
  <c r="EX149" i="16"/>
  <c r="EY143" i="16"/>
  <c r="EX147" i="16"/>
  <c r="EX148" i="16"/>
  <c r="BB142" i="9"/>
  <c r="BA145" i="9"/>
  <c r="BD146" i="9"/>
  <c r="BD147" i="9"/>
  <c r="FA148" i="17" l="1"/>
  <c r="FA149" i="17"/>
  <c r="FA147" i="17"/>
  <c r="FB143" i="17"/>
  <c r="EY149" i="16"/>
  <c r="EY148" i="16"/>
  <c r="EY147" i="16"/>
  <c r="EZ143" i="16"/>
  <c r="EZ148" i="14"/>
  <c r="EZ147" i="14"/>
  <c r="FA143" i="14"/>
  <c r="EZ149" i="14"/>
  <c r="BC142" i="9"/>
  <c r="BB145" i="9"/>
  <c r="BE147" i="9"/>
  <c r="BE146" i="9"/>
  <c r="EZ147" i="16" l="1"/>
  <c r="EZ148" i="16"/>
  <c r="EZ149" i="16"/>
  <c r="FA143" i="16"/>
  <c r="FA149" i="14"/>
  <c r="FA147" i="14"/>
  <c r="FA148" i="14"/>
  <c r="FB143" i="14"/>
  <c r="FB149" i="17"/>
  <c r="FB147" i="17"/>
  <c r="FB148" i="17"/>
  <c r="FC143" i="17"/>
  <c r="BD142" i="9"/>
  <c r="BC145" i="9"/>
  <c r="BF147" i="9"/>
  <c r="BF146" i="9"/>
  <c r="FB148" i="14" l="1"/>
  <c r="FB149" i="14"/>
  <c r="FC143" i="14"/>
  <c r="FB147" i="14"/>
  <c r="FC149" i="17"/>
  <c r="FC147" i="17"/>
  <c r="FC148" i="17"/>
  <c r="FD143" i="17"/>
  <c r="FA149" i="16"/>
  <c r="FA148" i="16"/>
  <c r="FA147" i="16"/>
  <c r="FB143" i="16"/>
  <c r="BE142" i="9"/>
  <c r="BD145" i="9"/>
  <c r="BG147" i="9"/>
  <c r="BG146" i="9"/>
  <c r="FB149" i="16" l="1"/>
  <c r="FC143" i="16"/>
  <c r="FB148" i="16"/>
  <c r="FB147" i="16"/>
  <c r="FD149" i="17"/>
  <c r="FD147" i="17"/>
  <c r="FD148" i="17"/>
  <c r="FE143" i="17"/>
  <c r="FC147" i="14"/>
  <c r="FC149" i="14"/>
  <c r="FC148" i="14"/>
  <c r="FD143" i="14"/>
  <c r="BF142" i="9"/>
  <c r="BE145" i="9"/>
  <c r="BH146" i="9"/>
  <c r="BH147" i="9"/>
  <c r="FC149" i="16" l="1"/>
  <c r="FC148" i="16"/>
  <c r="FC147" i="16"/>
  <c r="FD143" i="16"/>
  <c r="FD148" i="14"/>
  <c r="FD147" i="14"/>
  <c r="FE143" i="14"/>
  <c r="FD149" i="14"/>
  <c r="FE148" i="17"/>
  <c r="FE149" i="17"/>
  <c r="FE147" i="17"/>
  <c r="FF143" i="17"/>
  <c r="BG142" i="9"/>
  <c r="BF145" i="9"/>
  <c r="BI147" i="9"/>
  <c r="BI146" i="9"/>
  <c r="FF149" i="17" l="1"/>
  <c r="FF148" i="17"/>
  <c r="FF147" i="17"/>
  <c r="FG143" i="17"/>
  <c r="FD147" i="16"/>
  <c r="FD149" i="16"/>
  <c r="FD148" i="16"/>
  <c r="FE143" i="16"/>
  <c r="FE149" i="14"/>
  <c r="FE147" i="14"/>
  <c r="FE148" i="14"/>
  <c r="FF143" i="14"/>
  <c r="BH142" i="9"/>
  <c r="BG145" i="9"/>
  <c r="BJ147" i="9"/>
  <c r="BJ146" i="9"/>
  <c r="FG149" i="17" l="1"/>
  <c r="FG147" i="17"/>
  <c r="FG148" i="17"/>
  <c r="FH143" i="17"/>
  <c r="FF148" i="14"/>
  <c r="FF149" i="14"/>
  <c r="FF147" i="14"/>
  <c r="FG143" i="14"/>
  <c r="FE149" i="16"/>
  <c r="FE148" i="16"/>
  <c r="FE147" i="16"/>
  <c r="FF143" i="16"/>
  <c r="BI142" i="9"/>
  <c r="BH145" i="9"/>
  <c r="BK147" i="9"/>
  <c r="BK146" i="9"/>
  <c r="FF149" i="16" l="1"/>
  <c r="FF148" i="16"/>
  <c r="FF147" i="16"/>
  <c r="FG143" i="16"/>
  <c r="FG147" i="14"/>
  <c r="FG149" i="14"/>
  <c r="FG148" i="14"/>
  <c r="FH143" i="14"/>
  <c r="FH149" i="17"/>
  <c r="FH147" i="17"/>
  <c r="FH148" i="17"/>
  <c r="FI143" i="17"/>
  <c r="BJ142" i="9"/>
  <c r="BI145" i="9"/>
  <c r="BL146" i="9"/>
  <c r="BL147" i="9"/>
  <c r="FG149" i="16" l="1"/>
  <c r="FG147" i="16"/>
  <c r="FH143" i="16"/>
  <c r="FG148" i="16"/>
  <c r="FI148" i="17"/>
  <c r="FI149" i="17"/>
  <c r="FI147" i="17"/>
  <c r="FJ143" i="17"/>
  <c r="FH148" i="14"/>
  <c r="FH147" i="14"/>
  <c r="FH149" i="14"/>
  <c r="FI143" i="14"/>
  <c r="BK142" i="9"/>
  <c r="BJ145" i="9"/>
  <c r="BM147" i="9"/>
  <c r="BM146" i="9"/>
  <c r="FI149" i="14" l="1"/>
  <c r="FI147" i="14"/>
  <c r="FI148" i="14"/>
  <c r="FJ143" i="14"/>
  <c r="FJ149" i="17"/>
  <c r="FJ148" i="17"/>
  <c r="FJ147" i="17"/>
  <c r="FK143" i="17"/>
  <c r="FH147" i="16"/>
  <c r="FH148" i="16"/>
  <c r="FI143" i="16"/>
  <c r="FH149" i="16"/>
  <c r="BL142" i="9"/>
  <c r="BK145" i="9"/>
  <c r="BN147" i="9"/>
  <c r="BN146" i="9"/>
  <c r="FI149" i="16" l="1"/>
  <c r="FI148" i="16"/>
  <c r="FI147" i="16"/>
  <c r="FJ143" i="16"/>
  <c r="FK149" i="17"/>
  <c r="FK148" i="17"/>
  <c r="FK147" i="17"/>
  <c r="FL143" i="17"/>
  <c r="FJ148" i="14"/>
  <c r="FJ149" i="14"/>
  <c r="FJ147" i="14"/>
  <c r="FK143" i="14"/>
  <c r="BM142" i="9"/>
  <c r="BL145" i="9"/>
  <c r="BO147" i="9"/>
  <c r="BO146" i="9"/>
  <c r="FK147" i="14" l="1"/>
  <c r="FK149" i="14"/>
  <c r="FK148" i="14"/>
  <c r="FL143" i="14"/>
  <c r="FJ148" i="16"/>
  <c r="FJ147" i="16"/>
  <c r="FK143" i="16"/>
  <c r="FJ149" i="16"/>
  <c r="FL149" i="17"/>
  <c r="FL147" i="17"/>
  <c r="FL148" i="17"/>
  <c r="FM143" i="17"/>
  <c r="BN142" i="9"/>
  <c r="BM145" i="9"/>
  <c r="BP146" i="9"/>
  <c r="BP147" i="9"/>
  <c r="FM148" i="17" l="1"/>
  <c r="FM149" i="17"/>
  <c r="FM147" i="17"/>
  <c r="FN143" i="17"/>
  <c r="FL148" i="14"/>
  <c r="FL147" i="14"/>
  <c r="FM143" i="14"/>
  <c r="FL149" i="14"/>
  <c r="FK148" i="16"/>
  <c r="FK147" i="16"/>
  <c r="FK149" i="16"/>
  <c r="FL143" i="16"/>
  <c r="BO142" i="9"/>
  <c r="BN145" i="9"/>
  <c r="BQ146" i="9"/>
  <c r="BQ147" i="9"/>
  <c r="FL149" i="16" l="1"/>
  <c r="FL147" i="16"/>
  <c r="FL148" i="16"/>
  <c r="FM143" i="16"/>
  <c r="FN149" i="17"/>
  <c r="FN148" i="17"/>
  <c r="FN147" i="17"/>
  <c r="FO143" i="17"/>
  <c r="FM149" i="14"/>
  <c r="FM147" i="14"/>
  <c r="FM148" i="14"/>
  <c r="FN143" i="14"/>
  <c r="BP142" i="9"/>
  <c r="BO145" i="9"/>
  <c r="BR147" i="9"/>
  <c r="BR146" i="9"/>
  <c r="FN148" i="14" l="1"/>
  <c r="FN149" i="14"/>
  <c r="FN147" i="14"/>
  <c r="FO143" i="14"/>
  <c r="FO148" i="17"/>
  <c r="A148" i="17" s="1"/>
  <c r="FO149" i="17"/>
  <c r="A149" i="17" s="1"/>
  <c r="FO147" i="17"/>
  <c r="A147" i="17" s="1"/>
  <c r="FP143" i="17"/>
  <c r="A143" i="17"/>
  <c r="FM149" i="16"/>
  <c r="FM148" i="16"/>
  <c r="FN143" i="16"/>
  <c r="FM147" i="16"/>
  <c r="BQ142" i="9"/>
  <c r="BP145" i="9"/>
  <c r="BS147" i="9"/>
  <c r="BS146" i="9"/>
  <c r="FN149" i="16" l="1"/>
  <c r="FO143" i="16"/>
  <c r="FN148" i="16"/>
  <c r="FN147" i="16"/>
  <c r="FP149" i="17"/>
  <c r="FP147" i="17"/>
  <c r="FP148" i="17"/>
  <c r="FQ143" i="17"/>
  <c r="FO147" i="14"/>
  <c r="A147" i="14" s="1"/>
  <c r="FO149" i="14"/>
  <c r="A149" i="14" s="1"/>
  <c r="FO148" i="14"/>
  <c r="A148" i="14" s="1"/>
  <c r="FP143" i="14"/>
  <c r="A143" i="14"/>
  <c r="BR142" i="9"/>
  <c r="BQ145" i="9"/>
  <c r="BT146" i="9"/>
  <c r="BT147" i="9"/>
  <c r="FP148" i="14" l="1"/>
  <c r="FP147" i="14"/>
  <c r="FQ143" i="14"/>
  <c r="FP149" i="14"/>
  <c r="FQ148" i="17"/>
  <c r="FQ149" i="17"/>
  <c r="FQ147" i="17"/>
  <c r="FR143" i="17"/>
  <c r="FO148" i="16"/>
  <c r="A148" i="16" s="1"/>
  <c r="FO147" i="16"/>
  <c r="A147" i="16" s="1"/>
  <c r="FO149" i="16"/>
  <c r="A149" i="16" s="1"/>
  <c r="FP143" i="16"/>
  <c r="A143" i="16"/>
  <c r="BS142" i="9"/>
  <c r="BR145" i="9"/>
  <c r="BU147" i="9"/>
  <c r="BU146" i="9"/>
  <c r="FP147" i="16" l="1"/>
  <c r="FP148" i="16"/>
  <c r="FP149" i="16"/>
  <c r="FQ143" i="16"/>
  <c r="FR149" i="17"/>
  <c r="FR148" i="17"/>
  <c r="FR147" i="17"/>
  <c r="FS143" i="17"/>
  <c r="FQ149" i="14"/>
  <c r="FQ147" i="14"/>
  <c r="FQ148" i="14"/>
  <c r="FR143" i="14"/>
  <c r="BT142" i="9"/>
  <c r="BS145" i="9"/>
  <c r="BV147" i="9"/>
  <c r="BV146" i="9"/>
  <c r="FR148" i="14" l="1"/>
  <c r="FR149" i="14"/>
  <c r="FS143" i="14"/>
  <c r="FR147" i="14"/>
  <c r="FQ149" i="16"/>
  <c r="FQ148" i="16"/>
  <c r="FQ147" i="16"/>
  <c r="FR143" i="16"/>
  <c r="FS148" i="17"/>
  <c r="FS149" i="17"/>
  <c r="FS147" i="17"/>
  <c r="FT143" i="17"/>
  <c r="BU142" i="9"/>
  <c r="BT145" i="9"/>
  <c r="BW147" i="9"/>
  <c r="BW146" i="9"/>
  <c r="FT149" i="17" l="1"/>
  <c r="FT147" i="17"/>
  <c r="FT148" i="17"/>
  <c r="FU143" i="17"/>
  <c r="FS147" i="14"/>
  <c r="FS149" i="14"/>
  <c r="FS148" i="14"/>
  <c r="FT143" i="14"/>
  <c r="FR149" i="16"/>
  <c r="FS143" i="16"/>
  <c r="FR147" i="16"/>
  <c r="FR148" i="16"/>
  <c r="BV142" i="9"/>
  <c r="BU145" i="9"/>
  <c r="BX146" i="9"/>
  <c r="BX147" i="9"/>
  <c r="FS149" i="16" l="1"/>
  <c r="FS147" i="16"/>
  <c r="FS148" i="16"/>
  <c r="FT143" i="16"/>
  <c r="FU148" i="17"/>
  <c r="FU149" i="17"/>
  <c r="FU147" i="17"/>
  <c r="FV143" i="17"/>
  <c r="FT148" i="14"/>
  <c r="FT147" i="14"/>
  <c r="FU143" i="14"/>
  <c r="FT149" i="14"/>
  <c r="BW142" i="9"/>
  <c r="BV145" i="9"/>
  <c r="BY147" i="9"/>
  <c r="BY146" i="9"/>
  <c r="FV149" i="17" l="1"/>
  <c r="FV148" i="17"/>
  <c r="FV147" i="17"/>
  <c r="FW143" i="17"/>
  <c r="FT147" i="16"/>
  <c r="FT149" i="16"/>
  <c r="FT148" i="16"/>
  <c r="FU143" i="16"/>
  <c r="FU149" i="14"/>
  <c r="FU147" i="14"/>
  <c r="FU148" i="14"/>
  <c r="FV143" i="14"/>
  <c r="BX142" i="9"/>
  <c r="BW145" i="9"/>
  <c r="BZ147" i="9"/>
  <c r="BZ146" i="9"/>
  <c r="FV148" i="14" l="1"/>
  <c r="FV149" i="14"/>
  <c r="FV147" i="14"/>
  <c r="FW143" i="14"/>
  <c r="FU149" i="16"/>
  <c r="FU148" i="16"/>
  <c r="FU147" i="16"/>
  <c r="FV143" i="16"/>
  <c r="FW148" i="17"/>
  <c r="FW149" i="17"/>
  <c r="FW147" i="17"/>
  <c r="FX143" i="17"/>
  <c r="BY142" i="9"/>
  <c r="BX145" i="9"/>
  <c r="CA147" i="9"/>
  <c r="CA146" i="9"/>
  <c r="FX149" i="17" l="1"/>
  <c r="FX147" i="17"/>
  <c r="FX148" i="17"/>
  <c r="FY143" i="17"/>
  <c r="FV148" i="16"/>
  <c r="FV147" i="16"/>
  <c r="FW143" i="16"/>
  <c r="FV149" i="16"/>
  <c r="FW147" i="14"/>
  <c r="FW149" i="14"/>
  <c r="FX143" i="14"/>
  <c r="FW148" i="14"/>
  <c r="BZ142" i="9"/>
  <c r="BY145" i="9"/>
  <c r="CB146" i="9"/>
  <c r="CB147" i="9"/>
  <c r="FY148" i="17" l="1"/>
  <c r="FY149" i="17"/>
  <c r="FY147" i="17"/>
  <c r="FZ143" i="17"/>
  <c r="FX148" i="14"/>
  <c r="FX147" i="14"/>
  <c r="FX149" i="14"/>
  <c r="FY143" i="14"/>
  <c r="FW149" i="16"/>
  <c r="FW148" i="16"/>
  <c r="FX143" i="16"/>
  <c r="FW147" i="16"/>
  <c r="CA142" i="9"/>
  <c r="BZ145" i="9"/>
  <c r="CC147" i="9"/>
  <c r="CC146" i="9"/>
  <c r="FX147" i="16" l="1"/>
  <c r="FX148" i="16"/>
  <c r="FX149" i="16"/>
  <c r="FY143" i="16"/>
  <c r="FY149" i="14"/>
  <c r="FY147" i="14"/>
  <c r="FY148" i="14"/>
  <c r="FZ143" i="14"/>
  <c r="FZ149" i="17"/>
  <c r="FZ148" i="17"/>
  <c r="FZ147" i="17"/>
  <c r="GA143" i="17"/>
  <c r="CB142" i="9"/>
  <c r="CA145" i="9"/>
  <c r="CD147" i="9"/>
  <c r="CD146" i="9"/>
  <c r="E98" i="9"/>
  <c r="E100" i="9" s="1"/>
  <c r="E102" i="9" s="1"/>
  <c r="FY149" i="16" l="1"/>
  <c r="FY148" i="16"/>
  <c r="FY147" i="16"/>
  <c r="FZ143" i="16"/>
  <c r="FZ148" i="14"/>
  <c r="FZ149" i="14"/>
  <c r="FZ147" i="14"/>
  <c r="GA143" i="14"/>
  <c r="GA148" i="17"/>
  <c r="GA149" i="17"/>
  <c r="GA147" i="17"/>
  <c r="GB143" i="17"/>
  <c r="CC142" i="9"/>
  <c r="CB145" i="9"/>
  <c r="CE147" i="9"/>
  <c r="CE146" i="9"/>
  <c r="GB149" i="17" l="1"/>
  <c r="GB147" i="17"/>
  <c r="GB148" i="17"/>
  <c r="GC143" i="17"/>
  <c r="FZ149" i="16"/>
  <c r="FZ148" i="16"/>
  <c r="FZ147" i="16"/>
  <c r="GA143" i="16"/>
  <c r="GA147" i="14"/>
  <c r="GA149" i="14"/>
  <c r="GB143" i="14"/>
  <c r="GA148" i="14"/>
  <c r="CD142" i="9"/>
  <c r="CC145" i="9"/>
  <c r="CF146" i="9"/>
  <c r="CF147" i="9"/>
  <c r="GA149" i="16" l="1"/>
  <c r="GA148" i="16"/>
  <c r="GA147" i="16"/>
  <c r="GB143" i="16"/>
  <c r="GC148" i="17"/>
  <c r="GC149" i="17"/>
  <c r="GC147" i="17"/>
  <c r="GD143" i="17"/>
  <c r="GB148" i="14"/>
  <c r="GB147" i="14"/>
  <c r="GC143" i="14"/>
  <c r="GB149" i="14"/>
  <c r="CE142" i="9"/>
  <c r="CD145" i="9"/>
  <c r="CG146" i="9"/>
  <c r="CG147" i="9"/>
  <c r="GD149" i="17" l="1"/>
  <c r="GD148" i="17"/>
  <c r="GD147" i="17"/>
  <c r="GE143" i="17"/>
  <c r="GB149" i="16"/>
  <c r="GB147" i="16"/>
  <c r="GC143" i="16"/>
  <c r="GB148" i="16"/>
  <c r="GC149" i="14"/>
  <c r="GC147" i="14"/>
  <c r="GC148" i="14"/>
  <c r="GD143" i="14"/>
  <c r="CF142" i="9"/>
  <c r="CE145" i="9"/>
  <c r="CH147" i="9"/>
  <c r="CH146" i="9"/>
  <c r="GD148" i="14" l="1"/>
  <c r="GD149" i="14"/>
  <c r="GD147" i="14"/>
  <c r="GE143" i="14"/>
  <c r="GE148" i="17"/>
  <c r="L152" i="17" s="1"/>
  <c r="GE149" i="17"/>
  <c r="L153" i="17" s="1"/>
  <c r="GE147" i="17"/>
  <c r="L151" i="17" s="1"/>
  <c r="L150" i="17"/>
  <c r="GC149" i="16"/>
  <c r="GC148" i="16"/>
  <c r="GC147" i="16"/>
  <c r="GD143" i="16"/>
  <c r="CG142" i="9"/>
  <c r="CF145" i="9"/>
  <c r="CI147" i="9"/>
  <c r="CI146" i="9"/>
  <c r="M152" i="17" l="1"/>
  <c r="O113" i="17" s="1"/>
  <c r="O114" i="17" s="1"/>
  <c r="F120" i="17" s="1"/>
  <c r="F122" i="17" s="1"/>
  <c r="F124" i="17" s="1"/>
  <c r="F126" i="17" s="1"/>
  <c r="M153" i="17"/>
  <c r="O116" i="17" s="1"/>
  <c r="O117" i="17" s="1"/>
  <c r="G120" i="17" s="1"/>
  <c r="G122" i="17" s="1"/>
  <c r="G124" i="17" s="1"/>
  <c r="G126" i="17" s="1"/>
  <c r="M151" i="17"/>
  <c r="O110" i="17" s="1"/>
  <c r="O111" i="17" s="1"/>
  <c r="E120" i="17" s="1"/>
  <c r="E122" i="17" s="1"/>
  <c r="E124" i="17" s="1"/>
  <c r="E126" i="17" s="1"/>
  <c r="GE147" i="14"/>
  <c r="L151" i="14" s="1"/>
  <c r="GE149" i="14"/>
  <c r="L153" i="14" s="1"/>
  <c r="GE148" i="14"/>
  <c r="L152" i="14" s="1"/>
  <c r="L150" i="14"/>
  <c r="GE143" i="16"/>
  <c r="GD147" i="16"/>
  <c r="GD149" i="16"/>
  <c r="GD148" i="16"/>
  <c r="CH142" i="9"/>
  <c r="CG145" i="9"/>
  <c r="CJ146" i="9"/>
  <c r="CJ147" i="9"/>
  <c r="GE148" i="16" l="1"/>
  <c r="L152" i="16" s="1"/>
  <c r="GE147" i="16"/>
  <c r="L151" i="16" s="1"/>
  <c r="GE149" i="16"/>
  <c r="L153" i="16" s="1"/>
  <c r="L150" i="16"/>
  <c r="M153" i="14"/>
  <c r="O116" i="14" s="1"/>
  <c r="O117" i="14" s="1"/>
  <c r="G120" i="14" s="1"/>
  <c r="G122" i="14" s="1"/>
  <c r="G124" i="14" s="1"/>
  <c r="G126" i="14" s="1"/>
  <c r="M151" i="14"/>
  <c r="O110" i="14" s="1"/>
  <c r="O111" i="14" s="1"/>
  <c r="E120" i="14" s="1"/>
  <c r="E122" i="14" s="1"/>
  <c r="E124" i="14" s="1"/>
  <c r="E126" i="14" s="1"/>
  <c r="M152" i="14"/>
  <c r="O113" i="14" s="1"/>
  <c r="O114" i="14" s="1"/>
  <c r="F120" i="14" s="1"/>
  <c r="F122" i="14" s="1"/>
  <c r="F124" i="14" s="1"/>
  <c r="F126" i="14" s="1"/>
  <c r="CI142" i="9"/>
  <c r="CH145" i="9"/>
  <c r="CK147" i="9"/>
  <c r="CK146" i="9"/>
  <c r="M151" i="16" l="1"/>
  <c r="O110" i="16" s="1"/>
  <c r="O111" i="16" s="1"/>
  <c r="E120" i="16" s="1"/>
  <c r="E122" i="16" s="1"/>
  <c r="E124" i="16" s="1"/>
  <c r="E126" i="16" s="1"/>
  <c r="M153" i="16"/>
  <c r="O116" i="16" s="1"/>
  <c r="O117" i="16" s="1"/>
  <c r="G120" i="16" s="1"/>
  <c r="G122" i="16" s="1"/>
  <c r="G124" i="16" s="1"/>
  <c r="G126" i="16" s="1"/>
  <c r="M152" i="16"/>
  <c r="O113" i="16" s="1"/>
  <c r="O114" i="16" s="1"/>
  <c r="F120" i="16" s="1"/>
  <c r="F122" i="16" s="1"/>
  <c r="F124" i="16" s="1"/>
  <c r="F126" i="16" s="1"/>
  <c r="CJ142" i="9"/>
  <c r="CI145" i="9"/>
  <c r="CL147" i="9"/>
  <c r="CL146" i="9"/>
  <c r="CK142" i="9" l="1"/>
  <c r="CJ145" i="9"/>
  <c r="CM147" i="9"/>
  <c r="CM146" i="9"/>
  <c r="CL142" i="9" l="1"/>
  <c r="CK145" i="9"/>
  <c r="CN146" i="9"/>
  <c r="CN147" i="9"/>
  <c r="CM142" i="9" l="1"/>
  <c r="CL145" i="9"/>
  <c r="CO146" i="9"/>
  <c r="CO147" i="9"/>
  <c r="CN142" i="9" l="1"/>
  <c r="CM145" i="9"/>
  <c r="CP147" i="9"/>
  <c r="CP146" i="9"/>
  <c r="CO142" i="9" l="1"/>
  <c r="CN145" i="9"/>
  <c r="CQ147" i="9"/>
  <c r="CQ146" i="9"/>
  <c r="CP142" i="9" l="1"/>
  <c r="CO145" i="9"/>
  <c r="CR146" i="9"/>
  <c r="CR147" i="9"/>
  <c r="CQ142" i="9" l="1"/>
  <c r="CP145" i="9"/>
  <c r="CS147" i="9"/>
  <c r="CS146" i="9"/>
  <c r="CR142" i="9" l="1"/>
  <c r="CQ145" i="9"/>
  <c r="CT147" i="9"/>
  <c r="CT146" i="9"/>
  <c r="CS142" i="9" l="1"/>
  <c r="CR145" i="9"/>
  <c r="CU147" i="9"/>
  <c r="CU146" i="9"/>
  <c r="CT142" i="9" l="1"/>
  <c r="CS145" i="9"/>
  <c r="CV146" i="9"/>
  <c r="CV147" i="9"/>
  <c r="CU142" i="9" l="1"/>
  <c r="CT145" i="9"/>
  <c r="CW146" i="9"/>
  <c r="CW147" i="9"/>
  <c r="CV142" i="9" l="1"/>
  <c r="CU145" i="9"/>
  <c r="CX147" i="9"/>
  <c r="CX146" i="9"/>
  <c r="CW142" i="9" l="1"/>
  <c r="CV145" i="9"/>
  <c r="CY147" i="9"/>
  <c r="CY146" i="9"/>
  <c r="CX142" i="9" l="1"/>
  <c r="CW145" i="9"/>
  <c r="CZ146" i="9"/>
  <c r="CZ147" i="9"/>
  <c r="CY142" i="9" l="1"/>
  <c r="CX145" i="9"/>
  <c r="DA147" i="9"/>
  <c r="DA146" i="9"/>
  <c r="CZ142" i="9" l="1"/>
  <c r="CY145" i="9"/>
  <c r="DB147" i="9"/>
  <c r="DB146" i="9"/>
  <c r="DA142" i="9" l="1"/>
  <c r="CZ145" i="9"/>
  <c r="DC147" i="9"/>
  <c r="DC146" i="9"/>
  <c r="DB142" i="9" l="1"/>
  <c r="DA145" i="9"/>
  <c r="DD146" i="9"/>
  <c r="DD147" i="9"/>
  <c r="DC142" i="9" l="1"/>
  <c r="DB145" i="9"/>
  <c r="DE146" i="9"/>
  <c r="DE147" i="9"/>
  <c r="DD142" i="9" l="1"/>
  <c r="DC145" i="9"/>
  <c r="DF147" i="9"/>
  <c r="DF146" i="9"/>
  <c r="DE142" i="9" l="1"/>
  <c r="DD145" i="9"/>
  <c r="DG147" i="9"/>
  <c r="DG146" i="9"/>
  <c r="DF142" i="9" l="1"/>
  <c r="DE145" i="9"/>
  <c r="DH146" i="9"/>
  <c r="DH147" i="9"/>
  <c r="DG142" i="9" l="1"/>
  <c r="DF145" i="9"/>
  <c r="DI147" i="9"/>
  <c r="DI146" i="9"/>
  <c r="DH142" i="9" l="1"/>
  <c r="DG145" i="9"/>
  <c r="DJ147" i="9"/>
  <c r="DJ146" i="9"/>
  <c r="DI142" i="9" l="1"/>
  <c r="DH145" i="9"/>
  <c r="DK147" i="9"/>
  <c r="DK146" i="9"/>
  <c r="DJ142" i="9" l="1"/>
  <c r="DI145" i="9"/>
  <c r="DL146" i="9"/>
  <c r="DL147" i="9"/>
  <c r="DK142" i="9" l="1"/>
  <c r="DJ145" i="9"/>
  <c r="DM146" i="9"/>
  <c r="DM147" i="9"/>
  <c r="DL142" i="9" l="1"/>
  <c r="DK145" i="9"/>
  <c r="DN147" i="9"/>
  <c r="DN146" i="9"/>
  <c r="DM142" i="9" l="1"/>
  <c r="DL145" i="9"/>
  <c r="DO147" i="9"/>
  <c r="DO146" i="9"/>
  <c r="DN142" i="9" l="1"/>
  <c r="DM145" i="9"/>
  <c r="DP146" i="9"/>
  <c r="DP147" i="9"/>
  <c r="DO142" i="9" l="1"/>
  <c r="DN145" i="9"/>
  <c r="DQ147" i="9"/>
  <c r="DQ146" i="9"/>
  <c r="DP142" i="9" l="1"/>
  <c r="DO145" i="9"/>
  <c r="DR147" i="9"/>
  <c r="DR146" i="9"/>
  <c r="DQ142" i="9" l="1"/>
  <c r="DP145" i="9"/>
  <c r="DS147" i="9"/>
  <c r="DS146" i="9"/>
  <c r="DR142" i="9" l="1"/>
  <c r="DQ145" i="9"/>
  <c r="DT146" i="9"/>
  <c r="DT147" i="9"/>
  <c r="DS142" i="9" l="1"/>
  <c r="DR145" i="9"/>
  <c r="DU146" i="9"/>
  <c r="DU147" i="9"/>
  <c r="DT142" i="9" l="1"/>
  <c r="DS145" i="9"/>
  <c r="DV147" i="9"/>
  <c r="DV146" i="9"/>
  <c r="DU142" i="9" l="1"/>
  <c r="DT145" i="9"/>
  <c r="DW147" i="9"/>
  <c r="DW146" i="9"/>
  <c r="DV142" i="9" l="1"/>
  <c r="DU145" i="9"/>
  <c r="DX146" i="9"/>
  <c r="DX147" i="9"/>
  <c r="DW142" i="9" l="1"/>
  <c r="DV145" i="9"/>
  <c r="DY147" i="9"/>
  <c r="DY146" i="9"/>
  <c r="DX142" i="9" l="1"/>
  <c r="DW145" i="9"/>
  <c r="DZ147" i="9"/>
  <c r="DZ146" i="9"/>
  <c r="DY142" i="9" l="1"/>
  <c r="DX145" i="9"/>
  <c r="EA147" i="9"/>
  <c r="EA146" i="9"/>
  <c r="DZ142" i="9" l="1"/>
  <c r="DY145" i="9"/>
  <c r="EB146" i="9"/>
  <c r="EB147" i="9"/>
  <c r="EA142" i="9" l="1"/>
  <c r="DZ145" i="9"/>
  <c r="EC146" i="9"/>
  <c r="EC147" i="9"/>
  <c r="EB142" i="9" l="1"/>
  <c r="EA145" i="9"/>
  <c r="ED147" i="9"/>
  <c r="ED146" i="9"/>
  <c r="EC142" i="9" l="1"/>
  <c r="EB145" i="9"/>
  <c r="EE147" i="9"/>
  <c r="EE146" i="9"/>
  <c r="ED142" i="9" l="1"/>
  <c r="EC145" i="9"/>
  <c r="EF146" i="9"/>
  <c r="EF147" i="9"/>
  <c r="EE142" i="9" l="1"/>
  <c r="ED145" i="9"/>
  <c r="EG147" i="9"/>
  <c r="EG146" i="9"/>
  <c r="EF142" i="9" l="1"/>
  <c r="EE145" i="9"/>
  <c r="EH147" i="9"/>
  <c r="EH146" i="9"/>
  <c r="EG142" i="9" l="1"/>
  <c r="EF145" i="9"/>
  <c r="EI147" i="9"/>
  <c r="EI146" i="9"/>
  <c r="EH142" i="9" l="1"/>
  <c r="EG145" i="9"/>
  <c r="EJ146" i="9"/>
  <c r="EJ147" i="9"/>
  <c r="EI142" i="9" l="1"/>
  <c r="EH145" i="9"/>
  <c r="EK146" i="9"/>
  <c r="EK147" i="9"/>
  <c r="EJ142" i="9" l="1"/>
  <c r="EI145" i="9"/>
  <c r="EL147" i="9"/>
  <c r="EL146" i="9"/>
  <c r="EK142" i="9" l="1"/>
  <c r="EJ145" i="9"/>
  <c r="EM147" i="9"/>
  <c r="EM146" i="9"/>
  <c r="EL142" i="9" l="1"/>
  <c r="EK145" i="9"/>
  <c r="EN146" i="9"/>
  <c r="EN147" i="9"/>
  <c r="EM142" i="9" l="1"/>
  <c r="EL145" i="9"/>
  <c r="EO147" i="9"/>
  <c r="EO146" i="9"/>
  <c r="EN142" i="9" l="1"/>
  <c r="EM145" i="9"/>
  <c r="EP147" i="9"/>
  <c r="EP146" i="9"/>
  <c r="EO142" i="9" l="1"/>
  <c r="EN145" i="9"/>
  <c r="EQ147" i="9"/>
  <c r="EQ146" i="9"/>
  <c r="EP142" i="9" l="1"/>
  <c r="EO145" i="9"/>
  <c r="ER146" i="9"/>
  <c r="ER147" i="9"/>
  <c r="EQ142" i="9" l="1"/>
  <c r="EP145" i="9"/>
  <c r="ES146" i="9"/>
  <c r="ES147" i="9"/>
  <c r="ER142" i="9" l="1"/>
  <c r="EQ145" i="9"/>
  <c r="ET147" i="9"/>
  <c r="ET146" i="9"/>
  <c r="ES142" i="9" l="1"/>
  <c r="ER145" i="9"/>
  <c r="EU147" i="9"/>
  <c r="EU146" i="9"/>
  <c r="ET142" i="9" l="1"/>
  <c r="ES145" i="9"/>
  <c r="EV146" i="9"/>
  <c r="EV147" i="9"/>
  <c r="EU142" i="9" l="1"/>
  <c r="ET145" i="9"/>
  <c r="EW147" i="9"/>
  <c r="EW146" i="9"/>
  <c r="EV142" i="9" l="1"/>
  <c r="EU145" i="9"/>
  <c r="EX147" i="9"/>
  <c r="EX146" i="9"/>
  <c r="EW142" i="9" l="1"/>
  <c r="EV145" i="9"/>
  <c r="EY147" i="9"/>
  <c r="EY146" i="9"/>
  <c r="EX142" i="9" l="1"/>
  <c r="EW145" i="9"/>
  <c r="EZ146" i="9"/>
  <c r="EZ147" i="9"/>
  <c r="EY142" i="9" l="1"/>
  <c r="EX145" i="9"/>
  <c r="FA147" i="9"/>
  <c r="FA146" i="9"/>
  <c r="EZ142" i="9" l="1"/>
  <c r="EY145" i="9"/>
  <c r="FB147" i="9"/>
  <c r="FB146" i="9"/>
  <c r="FA142" i="9" l="1"/>
  <c r="EZ145" i="9"/>
  <c r="FC147" i="9"/>
  <c r="FC146" i="9"/>
  <c r="FB142" i="9" l="1"/>
  <c r="FA145" i="9"/>
  <c r="FD146" i="9"/>
  <c r="FD147" i="9"/>
  <c r="FC142" i="9" l="1"/>
  <c r="FB145" i="9"/>
  <c r="FE147" i="9"/>
  <c r="FE146" i="9"/>
  <c r="FD142" i="9" l="1"/>
  <c r="FC145" i="9"/>
  <c r="FF147" i="9"/>
  <c r="FF146" i="9"/>
  <c r="FE142" i="9" l="1"/>
  <c r="FD145" i="9"/>
  <c r="FG147" i="9"/>
  <c r="FG146" i="9"/>
  <c r="FF142" i="9" l="1"/>
  <c r="FE145" i="9"/>
  <c r="FH146" i="9"/>
  <c r="FH147" i="9"/>
  <c r="FG142" i="9" l="1"/>
  <c r="FF145" i="9"/>
  <c r="FI147" i="9"/>
  <c r="FI146" i="9"/>
  <c r="FH142" i="9" l="1"/>
  <c r="FG145" i="9"/>
  <c r="FJ147" i="9"/>
  <c r="FJ146" i="9"/>
  <c r="FI142" i="9" l="1"/>
  <c r="FH145" i="9"/>
  <c r="FK147" i="9"/>
  <c r="FK146" i="9"/>
  <c r="FJ142" i="9" l="1"/>
  <c r="FI145" i="9"/>
  <c r="FL146" i="9"/>
  <c r="FL147" i="9"/>
  <c r="FK142" i="9" l="1"/>
  <c r="FJ145" i="9"/>
  <c r="FM147" i="9"/>
  <c r="FM146" i="9"/>
  <c r="FL142" i="9" l="1"/>
  <c r="FK145" i="9"/>
  <c r="FN147" i="9"/>
  <c r="FN146" i="9"/>
  <c r="FM142" i="9" l="1"/>
  <c r="FL145" i="9"/>
  <c r="FO147" i="9"/>
  <c r="A147" i="9" s="1"/>
  <c r="FO146" i="9"/>
  <c r="A146" i="9" s="1"/>
  <c r="FN142" i="9" l="1"/>
  <c r="FM145" i="9"/>
  <c r="FP147" i="9"/>
  <c r="FP146" i="9"/>
  <c r="FO142" i="9" l="1"/>
  <c r="FN145" i="9"/>
  <c r="FQ146" i="9"/>
  <c r="FQ147" i="9"/>
  <c r="FP142" i="9" l="1"/>
  <c r="FO145" i="9"/>
  <c r="A145" i="9" s="1"/>
  <c r="FR147" i="9"/>
  <c r="FR146" i="9"/>
  <c r="FQ142" i="9" l="1"/>
  <c r="FP145" i="9"/>
  <c r="FS147" i="9"/>
  <c r="FS146" i="9"/>
  <c r="FR142" i="9" l="1"/>
  <c r="FQ145" i="9"/>
  <c r="FT147" i="9"/>
  <c r="FT146" i="9"/>
  <c r="FS142" i="9" l="1"/>
  <c r="FR145" i="9"/>
  <c r="FU147" i="9"/>
  <c r="FU146" i="9"/>
  <c r="FT142" i="9" l="1"/>
  <c r="FS145" i="9"/>
  <c r="FV147" i="9"/>
  <c r="FV146" i="9"/>
  <c r="FU142" i="9" l="1"/>
  <c r="FT145" i="9"/>
  <c r="FW147" i="9"/>
  <c r="FW146" i="9"/>
  <c r="FV142" i="9" l="1"/>
  <c r="FU145" i="9"/>
  <c r="FX147" i="9"/>
  <c r="FX146" i="9"/>
  <c r="FW142" i="9" l="1"/>
  <c r="FV145" i="9"/>
  <c r="FY146" i="9"/>
  <c r="FY147" i="9"/>
  <c r="FX142" i="9" l="1"/>
  <c r="FW145" i="9"/>
  <c r="FZ147" i="9"/>
  <c r="FZ146" i="9"/>
  <c r="FY142" i="9" l="1"/>
  <c r="FX145" i="9"/>
  <c r="GA147" i="9"/>
  <c r="GA146" i="9"/>
  <c r="FZ142" i="9" l="1"/>
  <c r="FY145" i="9"/>
  <c r="GB146" i="9"/>
  <c r="GB147" i="9"/>
  <c r="GA142" i="9" l="1"/>
  <c r="FZ145" i="9"/>
  <c r="GC147" i="9"/>
  <c r="GC146" i="9"/>
  <c r="GB142" i="9" l="1"/>
  <c r="GA145" i="9"/>
  <c r="GD147" i="9"/>
  <c r="GD146" i="9"/>
  <c r="GC142" i="9" l="1"/>
  <c r="GB145" i="9"/>
  <c r="L148" i="9"/>
  <c r="GE147" i="9"/>
  <c r="L151" i="9" s="1"/>
  <c r="GE146" i="9"/>
  <c r="L150" i="9" s="1"/>
  <c r="M151" i="9" l="1"/>
  <c r="O114" i="9" s="1"/>
  <c r="O115" i="9" s="1"/>
  <c r="G118" i="9" s="1"/>
  <c r="G120" i="9" s="1"/>
  <c r="G122" i="9" s="1"/>
  <c r="G124" i="9" s="1"/>
  <c r="M150" i="9"/>
  <c r="O111" i="9" s="1"/>
  <c r="O112" i="9" s="1"/>
  <c r="F118" i="9" s="1"/>
  <c r="F120" i="9" s="1"/>
  <c r="F122" i="9" s="1"/>
  <c r="F124" i="9" s="1"/>
  <c r="GD142" i="9"/>
  <c r="GC145" i="9"/>
  <c r="GE142" i="9" l="1"/>
  <c r="GE145" i="9" s="1"/>
  <c r="GD145" i="9"/>
  <c r="L149" i="9" l="1"/>
  <c r="M149" i="9" s="1"/>
  <c r="O108" i="9" s="1"/>
  <c r="O109" i="9" s="1"/>
  <c r="E118" i="9" s="1"/>
  <c r="E120" i="9" s="1"/>
  <c r="E122" i="9" s="1"/>
  <c r="E124" i="9" s="1"/>
</calcChain>
</file>

<file path=xl/sharedStrings.xml><?xml version="1.0" encoding="utf-8"?>
<sst xmlns="http://schemas.openxmlformats.org/spreadsheetml/2006/main" count="940" uniqueCount="110">
  <si>
    <t>Perpetuity Growth Rate</t>
  </si>
  <si>
    <t>Average</t>
  </si>
  <si>
    <t>WACC</t>
  </si>
  <si>
    <t>Terminal</t>
  </si>
  <si>
    <t>Value</t>
  </si>
  <si>
    <t>Multiple</t>
  </si>
  <si>
    <t>2014 YTD</t>
  </si>
  <si>
    <t>Cash Acquisition Expense</t>
  </si>
  <si>
    <t>Cash Acquisition Expense as % of Revenue</t>
  </si>
  <si>
    <t>Yahoo!</t>
  </si>
  <si>
    <t>Facebook</t>
  </si>
  <si>
    <t>(US$ and Shares in Millions)</t>
  </si>
  <si>
    <t>e</t>
  </si>
  <si>
    <t>Shares Issued as % of Total Shares</t>
  </si>
  <si>
    <t>Other Non-Financing Share Issuance</t>
  </si>
  <si>
    <t>Other Non-Financing Share Issuance (2)</t>
  </si>
  <si>
    <t>--</t>
  </si>
  <si>
    <t>Cash Acquisition Expense as % of Revenue (3)</t>
  </si>
  <si>
    <t>TAC</t>
  </si>
  <si>
    <t>Shares Issued as % of Total Shares (2)</t>
  </si>
  <si>
    <t>Google (1)</t>
  </si>
  <si>
    <t>(2) Adjusted for 2:1 stock split.</t>
  </si>
  <si>
    <t>2010-14</t>
  </si>
  <si>
    <t>Shares Issued for Acq., Not in Cash Flow (2)</t>
  </si>
  <si>
    <t>Options Issued for Acq., Not in Cash Flow (2)</t>
  </si>
  <si>
    <t>Shares Issued for Acq., Not in Cash Flow</t>
  </si>
  <si>
    <t>Options Issued for Acq., Not in Cash Flow</t>
  </si>
  <si>
    <t>Cash Acquisition Expense as % of Capex</t>
  </si>
  <si>
    <t>Revenue</t>
  </si>
  <si>
    <t>Capex</t>
  </si>
  <si>
    <t>Shares Out</t>
  </si>
  <si>
    <t>Gross Revenue</t>
  </si>
  <si>
    <t>(1) Excludes Motorola Mobility in all results. If Motorola was included, it would add $9.5 billion of cash acquisition expense to 2012 results but also change revenue, R&amp;D, etc.</t>
  </si>
  <si>
    <t>LinkedIn</t>
  </si>
  <si>
    <t>Facebook Excl. WhatsApp</t>
  </si>
  <si>
    <t>Earnings Dilution Factor</t>
  </si>
  <si>
    <t>Current EBITDA</t>
  </si>
  <si>
    <t>EBITDA</t>
  </si>
  <si>
    <t>Effective Tax Rate</t>
  </si>
  <si>
    <t>10-Year EBITDA CAGR</t>
  </si>
  <si>
    <t>Terminal Value as % of Valuation</t>
  </si>
  <si>
    <t>Implied Perpetuity Growth Rate</t>
  </si>
  <si>
    <t>Year 1</t>
  </si>
  <si>
    <t>Year 2</t>
  </si>
  <si>
    <t>Year 3</t>
  </si>
  <si>
    <t>Year 4</t>
  </si>
  <si>
    <t>Year 6</t>
  </si>
  <si>
    <t>Year 5</t>
  </si>
  <si>
    <t>Year 7</t>
  </si>
  <si>
    <t>Year 8</t>
  </si>
  <si>
    <t>Year 9</t>
  </si>
  <si>
    <t>Year 10</t>
  </si>
  <si>
    <t>TSM Shares Out</t>
  </si>
  <si>
    <t>Net Cash</t>
  </si>
  <si>
    <t>FCF Projections per Year</t>
  </si>
  <si>
    <t>EBITDA Multiple</t>
  </si>
  <si>
    <t>Implied Firm Value</t>
  </si>
  <si>
    <t>Implied Equity Value</t>
  </si>
  <si>
    <t>Implied Equity Value per Share</t>
  </si>
  <si>
    <t>FCF per Share per Year</t>
  </si>
  <si>
    <t>Implied Firm Value per Share</t>
  </si>
  <si>
    <t>Plus: Net Cash per Share</t>
  </si>
  <si>
    <t>Typical DCF</t>
  </si>
  <si>
    <t>DCF Based on Per Share Cash Flows</t>
  </si>
  <si>
    <t>DCF Based on Per Share Cash Flows + % Growth in Shares</t>
  </si>
  <si>
    <t>TSM Shares Out (2% Growth)</t>
  </si>
  <si>
    <t>TSM Shares Out (5% Growth)</t>
  </si>
  <si>
    <t>+ 2%</t>
  </si>
  <si>
    <t>+ 5%</t>
  </si>
  <si>
    <t>+ 10%</t>
  </si>
  <si>
    <t>Standard</t>
  </si>
  <si>
    <t>TSM Shares Out (10% Growth)</t>
  </si>
  <si>
    <t>Effect of Projected Share Issuance on DCF Valuation</t>
  </si>
  <si>
    <t>GOOG</t>
  </si>
  <si>
    <t>YHOO</t>
  </si>
  <si>
    <t>LNKD</t>
  </si>
  <si>
    <t>FB</t>
  </si>
  <si>
    <t>FB ex. WA</t>
  </si>
  <si>
    <t>GOOGLE</t>
  </si>
  <si>
    <t>YAHOO</t>
  </si>
  <si>
    <t>LINKEDIN</t>
  </si>
  <si>
    <t>FB ex WA</t>
  </si>
  <si>
    <t>Non-Cash Stock Comp</t>
  </si>
  <si>
    <t>Non-Cash Stock Comp as % of Revenue</t>
  </si>
  <si>
    <t>Non-Cash Stock Compensation</t>
  </si>
  <si>
    <t>(2) Excludes stock compensation expense to avoid double counting with non-cash stock comp and share issuance</t>
  </si>
  <si>
    <t>R&amp;D (2)</t>
  </si>
  <si>
    <t>Cash Acquisition Expense as % of R&amp;D (2)</t>
  </si>
  <si>
    <t>Shares Out (3)</t>
  </si>
  <si>
    <t>Shares Issued for Acq., Not in Cash Flow (3)</t>
  </si>
  <si>
    <t>Options Issued for Acq., Not in Cash Flow (3)</t>
  </si>
  <si>
    <t>Other Non-Financing Share Issuance (3)</t>
  </si>
  <si>
    <t>Cash Acquisition Expense as % of Revenue (4)</t>
  </si>
  <si>
    <t>(3) Adjusted for 2:1 stock split.</t>
  </si>
  <si>
    <t>(4) Excludes traffic acquisition costs. TAC not meaningful for Yahoo! or Facebook.</t>
  </si>
  <si>
    <t>R&amp;D as a % of Revenue (2)</t>
  </si>
  <si>
    <t>(3) Excludes traffic acquisition costs. TAC not meaningful for Yahoo!, Facebook, or LinkedIn, also known as I was too lazy to look it up the first time.</t>
  </si>
  <si>
    <t>Capex as % of EBITDA</t>
  </si>
  <si>
    <t>NWC as % of EBITDA</t>
  </si>
  <si>
    <t>Assumes D&amp;A = capex</t>
  </si>
  <si>
    <t>Valuation Impact</t>
  </si>
  <si>
    <t>Implied Valuation / Implied Current EBITDA Multiple</t>
  </si>
  <si>
    <t>DCF Based on Per Share Cash Flows + % Growth in Shares in Perpetuity</t>
  </si>
  <si>
    <t>(2) Excludes stock compensation expense to avoid double counting with non-cash stock comp and share issuance.</t>
  </si>
  <si>
    <t>Shares Issued as % of Total Shares (3)</t>
  </si>
  <si>
    <t>Shares Out (2)</t>
  </si>
  <si>
    <t>Terminal EBITDA Multiple</t>
  </si>
  <si>
    <t>Unlevered Free Cash Flow</t>
  </si>
  <si>
    <t>Assumptions</t>
  </si>
  <si>
    <t>Example DCF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</si>
</sst>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7" formatCode="&quot;$&quot;#,##0.00_);\(&quot;$&quot;#,##0.00\)"/>
    <numFmt numFmtId="8" formatCode="&quot;$&quot;#,##0.00_);[Red]\(&quot;$&quot;#,##0.00\)"/>
    <numFmt numFmtId="164" formatCode="&quot;$&quot;#,##0_%_);\(&quot;$&quot;#,##0\)_%;&quot;$&quot;#,##0_%_);@_%_)"/>
    <numFmt numFmtId="165" formatCode="#,##0\%_);\(#,##0\%\);#,##0\%_);@_%_)"/>
    <numFmt numFmtId="166" formatCode="#,##0_%_);\(#,##0\)_%;#,##0_%_);@_%_)"/>
    <numFmt numFmtId="167" formatCode="&quot;$&quot;#,##0.00_%_);\(&quot;$&quot;#,##0.00\)_%;&quot;$&quot;#,##0.00_%_);@_%_)"/>
    <numFmt numFmtId="168" formatCode="#,##0.0\x_)_);&quot;NM&quot;_x_)_);#,##0.0\x_)_);@_%_)"/>
    <numFmt numFmtId="169" formatCode="#,##0.0_%_);\(#,##0.0\)_%;#,##0.0_%_);@_%_)"/>
    <numFmt numFmtId="171" formatCode="#,##0.0\%_);\(#,##0.0\%\);#,##0.0\%_);@_%_)"/>
    <numFmt numFmtId="172" formatCode="#,##0.00_%_);\(#,##0.00\)_%;#,##0.00_%_);@_%_)"/>
    <numFmt numFmtId="173" formatCode="#,##0.000_%_);\(#,##0.000\)_%;#,##0.000_%_);@_%_)"/>
    <numFmt numFmtId="179" formatCode="#,##0.0"/>
  </numFmts>
  <fonts count="9" x14ac:knownFonts="1"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8"/>
      <color rgb="FF0000FF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8"/>
      <color theme="1"/>
      <name val="Arial"/>
      <family val="2"/>
    </font>
    <font>
      <sz val="7"/>
      <color theme="1"/>
      <name val="Arial"/>
      <family val="2"/>
    </font>
    <font>
      <b/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horizontal="centerContinuous"/>
    </xf>
    <xf numFmtId="0" fontId="2" fillId="0" borderId="0" xfId="0" applyFont="1"/>
    <xf numFmtId="165" fontId="2" fillId="0" borderId="0" xfId="0" applyNumberFormat="1" applyFont="1"/>
    <xf numFmtId="165" fontId="2" fillId="0" borderId="3" xfId="0" applyNumberFormat="1" applyFont="1" applyBorder="1"/>
    <xf numFmtId="0" fontId="2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/>
    <xf numFmtId="165" fontId="0" fillId="0" borderId="0" xfId="0" applyNumberFormat="1"/>
    <xf numFmtId="0" fontId="2" fillId="0" borderId="0" xfId="0" applyFont="1" applyBorder="1" applyAlignment="1">
      <alignment horizontal="right"/>
    </xf>
    <xf numFmtId="166" fontId="2" fillId="0" borderId="5" xfId="0" applyNumberFormat="1" applyFont="1" applyBorder="1"/>
    <xf numFmtId="166" fontId="2" fillId="0" borderId="0" xfId="0" applyNumberFormat="1" applyFont="1" applyBorder="1"/>
    <xf numFmtId="167" fontId="0" fillId="0" borderId="0" xfId="0" applyNumberFormat="1"/>
    <xf numFmtId="166" fontId="0" fillId="0" borderId="0" xfId="0" applyNumberFormat="1"/>
    <xf numFmtId="169" fontId="0" fillId="0" borderId="0" xfId="0" applyNumberFormat="1"/>
    <xf numFmtId="166" fontId="0" fillId="0" borderId="0" xfId="0" applyNumberFormat="1" applyBorder="1"/>
    <xf numFmtId="165" fontId="3" fillId="0" borderId="1" xfId="0" applyNumberFormat="1" applyFont="1" applyBorder="1"/>
    <xf numFmtId="171" fontId="4" fillId="0" borderId="1" xfId="0" applyNumberFormat="1" applyFont="1" applyBorder="1"/>
    <xf numFmtId="8" fontId="0" fillId="0" borderId="0" xfId="0" applyNumberFormat="1"/>
    <xf numFmtId="168" fontId="0" fillId="0" borderId="6" xfId="0" applyNumberFormat="1" applyBorder="1"/>
    <xf numFmtId="168" fontId="0" fillId="0" borderId="7" xfId="0" applyNumberFormat="1" applyBorder="1"/>
    <xf numFmtId="168" fontId="0" fillId="0" borderId="8" xfId="0" applyNumberFormat="1" applyBorder="1"/>
    <xf numFmtId="168" fontId="0" fillId="0" borderId="5" xfId="0" applyNumberFormat="1" applyBorder="1"/>
    <xf numFmtId="168" fontId="0" fillId="0" borderId="0" xfId="0" applyNumberFormat="1" applyBorder="1"/>
    <xf numFmtId="168" fontId="0" fillId="0" borderId="2" xfId="0" applyNumberFormat="1" applyBorder="1"/>
    <xf numFmtId="168" fontId="0" fillId="0" borderId="4" xfId="0" applyNumberFormat="1" applyBorder="1"/>
    <xf numFmtId="168" fontId="0" fillId="0" borderId="1" xfId="0" applyNumberFormat="1" applyBorder="1"/>
    <xf numFmtId="168" fontId="0" fillId="0" borderId="9" xfId="0" applyNumberFormat="1" applyBorder="1"/>
    <xf numFmtId="171" fontId="0" fillId="0" borderId="0" xfId="0" applyNumberFormat="1"/>
    <xf numFmtId="172" fontId="0" fillId="0" borderId="0" xfId="0" applyNumberFormat="1"/>
    <xf numFmtId="168" fontId="2" fillId="0" borderId="10" xfId="0" applyNumberFormat="1" applyFont="1" applyFill="1" applyBorder="1"/>
    <xf numFmtId="169" fontId="2" fillId="0" borderId="10" xfId="0" applyNumberFormat="1" applyFont="1" applyFill="1" applyBorder="1"/>
    <xf numFmtId="0" fontId="2" fillId="0" borderId="0" xfId="0" applyFont="1" applyBorder="1" applyAlignment="1">
      <alignment horizontal="center"/>
    </xf>
    <xf numFmtId="173" fontId="0" fillId="0" borderId="0" xfId="0" applyNumberFormat="1"/>
    <xf numFmtId="171" fontId="4" fillId="0" borderId="0" xfId="0" applyNumberFormat="1" applyFont="1" applyBorder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left" indent="2"/>
    </xf>
    <xf numFmtId="0" fontId="0" fillId="0" borderId="0" xfId="0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168" fontId="0" fillId="0" borderId="11" xfId="0" applyNumberFormat="1" applyFill="1" applyBorder="1"/>
    <xf numFmtId="166" fontId="0" fillId="0" borderId="0" xfId="0" quotePrefix="1" applyNumberFormat="1" applyAlignment="1">
      <alignment horizontal="right"/>
    </xf>
    <xf numFmtId="169" fontId="0" fillId="0" borderId="0" xfId="0" quotePrefix="1" applyNumberFormat="1" applyAlignment="1">
      <alignment horizontal="right"/>
    </xf>
    <xf numFmtId="168" fontId="0" fillId="0" borderId="0" xfId="0" applyNumberFormat="1" applyFill="1" applyBorder="1"/>
    <xf numFmtId="7" fontId="0" fillId="0" borderId="0" xfId="0" applyNumberFormat="1"/>
    <xf numFmtId="0" fontId="2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0" xfId="0" applyBorder="1"/>
    <xf numFmtId="164" fontId="0" fillId="0" borderId="10" xfId="0" applyNumberFormat="1" applyBorder="1"/>
    <xf numFmtId="169" fontId="0" fillId="0" borderId="10" xfId="0" quotePrefix="1" applyNumberFormat="1" applyBorder="1" applyAlignment="1">
      <alignment horizontal="right"/>
    </xf>
    <xf numFmtId="169" fontId="0" fillId="0" borderId="10" xfId="0" applyNumberFormat="1" applyBorder="1"/>
    <xf numFmtId="168" fontId="0" fillId="0" borderId="14" xfId="0" applyNumberFormat="1" applyFill="1" applyBorder="1"/>
    <xf numFmtId="171" fontId="0" fillId="0" borderId="10" xfId="0" applyNumberFormat="1" applyBorder="1"/>
    <xf numFmtId="166" fontId="0" fillId="0" borderId="10" xfId="0" applyNumberFormat="1" applyBorder="1"/>
    <xf numFmtId="0" fontId="0" fillId="0" borderId="13" xfId="0" applyBorder="1"/>
    <xf numFmtId="0" fontId="2" fillId="0" borderId="12" xfId="0" applyFont="1" applyBorder="1" applyAlignment="1">
      <alignment horizontal="center"/>
    </xf>
    <xf numFmtId="169" fontId="0" fillId="0" borderId="10" xfId="0" applyNumberFormat="1" applyFont="1" applyBorder="1"/>
    <xf numFmtId="168" fontId="0" fillId="0" borderId="14" xfId="0" applyNumberFormat="1" applyFont="1" applyFill="1" applyBorder="1"/>
    <xf numFmtId="0" fontId="0" fillId="0" borderId="10" xfId="0" applyFont="1" applyBorder="1"/>
    <xf numFmtId="164" fontId="0" fillId="0" borderId="10" xfId="0" applyNumberFormat="1" applyFont="1" applyBorder="1"/>
    <xf numFmtId="166" fontId="0" fillId="0" borderId="10" xfId="0" applyNumberFormat="1" applyFont="1" applyBorder="1"/>
    <xf numFmtId="0" fontId="0" fillId="0" borderId="13" xfId="0" applyFont="1" applyBorder="1"/>
    <xf numFmtId="171" fontId="0" fillId="0" borderId="10" xfId="0" applyNumberFormat="1" applyFont="1" applyBorder="1"/>
    <xf numFmtId="166" fontId="0" fillId="0" borderId="10" xfId="0" quotePrefix="1" applyNumberFormat="1" applyFont="1" applyBorder="1" applyAlignment="1">
      <alignment horizontal="right"/>
    </xf>
    <xf numFmtId="169" fontId="0" fillId="0" borderId="10" xfId="0" applyNumberFormat="1" applyFont="1" applyBorder="1" applyAlignment="1">
      <alignment horizontal="right"/>
    </xf>
    <xf numFmtId="0" fontId="0" fillId="0" borderId="11" xfId="0" applyBorder="1"/>
    <xf numFmtId="0" fontId="0" fillId="0" borderId="14" xfId="0" applyFont="1" applyBorder="1"/>
    <xf numFmtId="168" fontId="0" fillId="0" borderId="10" xfId="0" applyNumberFormat="1" applyFont="1" applyFill="1" applyBorder="1"/>
    <xf numFmtId="168" fontId="6" fillId="0" borderId="0" xfId="0" applyNumberFormat="1" applyFont="1" applyFill="1" applyBorder="1"/>
    <xf numFmtId="0" fontId="2" fillId="0" borderId="0" xfId="0" applyFont="1" applyAlignment="1">
      <alignment horizontal="left" indent="2"/>
    </xf>
    <xf numFmtId="171" fontId="2" fillId="0" borderId="0" xfId="0" applyNumberFormat="1" applyFont="1"/>
    <xf numFmtId="171" fontId="2" fillId="0" borderId="10" xfId="0" applyNumberFormat="1" applyFont="1" applyBorder="1"/>
    <xf numFmtId="164" fontId="3" fillId="0" borderId="0" xfId="0" applyNumberFormat="1" applyFont="1"/>
    <xf numFmtId="172" fontId="4" fillId="0" borderId="0" xfId="0" applyNumberFormat="1" applyFont="1"/>
    <xf numFmtId="167" fontId="4" fillId="0" borderId="0" xfId="0" applyNumberFormat="1" applyFont="1"/>
    <xf numFmtId="167" fontId="3" fillId="0" borderId="0" xfId="0" applyNumberFormat="1" applyFont="1"/>
    <xf numFmtId="165" fontId="3" fillId="0" borderId="0" xfId="0" applyNumberFormat="1" applyFont="1"/>
    <xf numFmtId="8" fontId="0" fillId="0" borderId="1" xfId="0" applyNumberFormat="1" applyBorder="1"/>
    <xf numFmtId="166" fontId="3" fillId="0" borderId="0" xfId="0" applyNumberFormat="1" applyFont="1"/>
    <xf numFmtId="172" fontId="3" fillId="0" borderId="0" xfId="0" applyNumberFormat="1" applyFont="1"/>
    <xf numFmtId="165" fontId="4" fillId="0" borderId="0" xfId="0" applyNumberFormat="1" applyFont="1"/>
    <xf numFmtId="179" fontId="0" fillId="0" borderId="0" xfId="0" applyNumberFormat="1"/>
    <xf numFmtId="0" fontId="0" fillId="0" borderId="0" xfId="0" applyFont="1"/>
    <xf numFmtId="0" fontId="0" fillId="0" borderId="1" xfId="0" applyFont="1" applyBorder="1"/>
    <xf numFmtId="167" fontId="2" fillId="0" borderId="0" xfId="0" applyNumberFormat="1" applyFont="1"/>
    <xf numFmtId="171" fontId="3" fillId="0" borderId="0" xfId="0" applyNumberFormat="1" applyFont="1"/>
    <xf numFmtId="168" fontId="3" fillId="0" borderId="0" xfId="0" applyNumberFormat="1" applyFont="1"/>
    <xf numFmtId="0" fontId="2" fillId="0" borderId="1" xfId="0" quotePrefix="1" applyFont="1" applyBorder="1" applyAlignment="1">
      <alignment horizontal="center"/>
    </xf>
    <xf numFmtId="173" fontId="1" fillId="0" borderId="0" xfId="0" applyNumberFormat="1" applyFont="1"/>
    <xf numFmtId="0" fontId="8" fillId="0" borderId="0" xfId="0" applyFont="1"/>
    <xf numFmtId="165" fontId="8" fillId="0" borderId="0" xfId="0" applyNumberFormat="1" applyFont="1"/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5" fontId="3" fillId="0" borderId="0" xfId="0" applyNumberFormat="1" applyFont="1" applyAlignment="1">
      <alignment horizontal="right"/>
    </xf>
    <xf numFmtId="167" fontId="2" fillId="0" borderId="0" xfId="0" applyNumberFormat="1" applyFont="1" applyBorder="1"/>
    <xf numFmtId="7" fontId="1" fillId="0" borderId="0" xfId="0" applyNumberFormat="1" applyFont="1"/>
    <xf numFmtId="0" fontId="0" fillId="0" borderId="1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119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1.25" x14ac:dyDescent="0.2"/>
  <cols>
    <col min="1" max="1" width="42" bestFit="1" customWidth="1"/>
    <col min="2" max="11" width="10" bestFit="1" customWidth="1"/>
  </cols>
  <sheetData>
    <row r="3" spans="1:21" x14ac:dyDescent="0.2">
      <c r="A3" s="44" t="s">
        <v>11</v>
      </c>
    </row>
    <row r="4" spans="1:21" ht="3" customHeight="1" x14ac:dyDescent="0.2">
      <c r="A4" s="2" t="s">
        <v>12</v>
      </c>
      <c r="B4" s="2"/>
      <c r="C4" s="2"/>
      <c r="D4" s="2"/>
      <c r="E4" s="2"/>
      <c r="F4" s="2"/>
      <c r="G4" s="2"/>
      <c r="H4" s="2"/>
      <c r="I4" s="2"/>
      <c r="J4" s="2"/>
      <c r="K4" s="10"/>
    </row>
    <row r="5" spans="1:21" x14ac:dyDescent="0.2">
      <c r="K5" s="60" t="s">
        <v>22</v>
      </c>
    </row>
    <row r="6" spans="1:21" x14ac:dyDescent="0.2">
      <c r="A6" s="2"/>
      <c r="B6" s="39">
        <v>2006</v>
      </c>
      <c r="C6" s="39">
        <v>2007</v>
      </c>
      <c r="D6" s="39">
        <v>2008</v>
      </c>
      <c r="E6" s="39">
        <v>2009</v>
      </c>
      <c r="F6" s="39">
        <v>2010</v>
      </c>
      <c r="G6" s="39">
        <v>2011</v>
      </c>
      <c r="H6" s="39">
        <v>2012</v>
      </c>
      <c r="I6" s="39">
        <v>2013</v>
      </c>
      <c r="J6" s="39" t="s">
        <v>6</v>
      </c>
      <c r="K6" s="51" t="s">
        <v>1</v>
      </c>
    </row>
    <row r="7" spans="1:21" ht="3" customHeight="1" x14ac:dyDescent="0.2">
      <c r="K7" s="52"/>
    </row>
    <row r="8" spans="1:21" x14ac:dyDescent="0.2">
      <c r="A8" s="42" t="s">
        <v>20</v>
      </c>
      <c r="K8" s="52"/>
    </row>
    <row r="9" spans="1:21" ht="11.25" customHeight="1" x14ac:dyDescent="0.2">
      <c r="A9" s="40" t="s">
        <v>31</v>
      </c>
      <c r="B9" s="1">
        <v>10605</v>
      </c>
      <c r="C9" s="1">
        <v>16594</v>
      </c>
      <c r="D9" s="1">
        <v>21796</v>
      </c>
      <c r="E9" s="1">
        <v>23651</v>
      </c>
      <c r="F9" s="1">
        <v>29321</v>
      </c>
      <c r="G9" s="1">
        <v>37905</v>
      </c>
      <c r="H9" s="1">
        <v>46039</v>
      </c>
      <c r="I9" s="1">
        <v>55519</v>
      </c>
      <c r="J9" s="1">
        <v>47898</v>
      </c>
      <c r="K9" s="64">
        <f>AVERAGE(F9:J9)</f>
        <v>43336.4</v>
      </c>
    </row>
    <row r="10" spans="1:21" ht="11.25" customHeight="1" x14ac:dyDescent="0.2">
      <c r="A10" s="40" t="s">
        <v>18</v>
      </c>
      <c r="B10" s="16">
        <v>3308.8</v>
      </c>
      <c r="C10" s="16">
        <v>4933.8999999999996</v>
      </c>
      <c r="D10" s="16">
        <v>5939</v>
      </c>
      <c r="E10" s="16">
        <v>6169</v>
      </c>
      <c r="F10" s="16">
        <v>7317</v>
      </c>
      <c r="G10" s="16">
        <v>8811</v>
      </c>
      <c r="H10" s="16">
        <v>10956</v>
      </c>
      <c r="I10" s="16">
        <v>12258</v>
      </c>
      <c r="J10" s="16">
        <f>3230+3290+3350</f>
        <v>9870</v>
      </c>
      <c r="K10" s="65">
        <f>AVERAGE(F10:J10)</f>
        <v>9842.4</v>
      </c>
    </row>
    <row r="11" spans="1:21" ht="11.25" customHeight="1" x14ac:dyDescent="0.2">
      <c r="A11" s="40" t="s">
        <v>29</v>
      </c>
      <c r="B11" s="16">
        <v>1903</v>
      </c>
      <c r="C11" s="16">
        <v>2403</v>
      </c>
      <c r="D11" s="16">
        <v>2359</v>
      </c>
      <c r="E11" s="16">
        <v>810</v>
      </c>
      <c r="F11" s="16">
        <v>4018</v>
      </c>
      <c r="G11" s="16">
        <v>3438</v>
      </c>
      <c r="H11" s="16">
        <v>3273</v>
      </c>
      <c r="I11" s="16">
        <v>7358</v>
      </c>
      <c r="J11" s="16">
        <v>7408</v>
      </c>
      <c r="K11" s="65">
        <f>AVERAGE(F11:J11)</f>
        <v>5099</v>
      </c>
      <c r="L11" s="49"/>
      <c r="M11" s="49"/>
      <c r="N11" s="49"/>
      <c r="O11" s="49"/>
      <c r="P11" s="49"/>
      <c r="Q11" s="49"/>
      <c r="R11" s="49"/>
      <c r="S11" s="49"/>
      <c r="T11" s="49"/>
      <c r="U11" s="49"/>
    </row>
    <row r="12" spans="1:21" ht="11.25" customHeight="1" x14ac:dyDescent="0.2">
      <c r="A12" s="40" t="s">
        <v>86</v>
      </c>
      <c r="B12" s="16">
        <f>1228.6-287</f>
        <v>941.59999999999991</v>
      </c>
      <c r="C12" s="16">
        <f>2119.985-570</f>
        <v>1549.9850000000001</v>
      </c>
      <c r="D12" s="16">
        <f>2793-732</f>
        <v>2061</v>
      </c>
      <c r="E12" s="16">
        <f>2843-725</f>
        <v>2118</v>
      </c>
      <c r="F12" s="16">
        <f>3762-861</f>
        <v>2901</v>
      </c>
      <c r="G12" s="16">
        <f>5162-1061</f>
        <v>4101</v>
      </c>
      <c r="H12" s="16">
        <f>6793-1325</f>
        <v>5468</v>
      </c>
      <c r="I12" s="16">
        <f>7952-1717</f>
        <v>6235</v>
      </c>
      <c r="J12" s="16">
        <f>7019-1569</f>
        <v>5450</v>
      </c>
      <c r="K12" s="65">
        <f>AVERAGE(F12:J12)</f>
        <v>4831</v>
      </c>
    </row>
    <row r="13" spans="1:21" ht="11.25" customHeight="1" x14ac:dyDescent="0.2">
      <c r="A13" s="40" t="s">
        <v>82</v>
      </c>
      <c r="B13" s="16">
        <v>458</v>
      </c>
      <c r="C13" s="16">
        <v>869</v>
      </c>
      <c r="D13" s="16">
        <v>1120</v>
      </c>
      <c r="E13" s="16">
        <v>1164</v>
      </c>
      <c r="F13" s="16">
        <v>1376</v>
      </c>
      <c r="G13" s="16">
        <v>1974</v>
      </c>
      <c r="H13" s="16">
        <v>2649</v>
      </c>
      <c r="I13" s="16">
        <v>3268</v>
      </c>
      <c r="J13" s="16">
        <v>3092</v>
      </c>
      <c r="K13" s="65">
        <f>AVERAGE(F13:J13)</f>
        <v>2471.8000000000002</v>
      </c>
    </row>
    <row r="14" spans="1:21" x14ac:dyDescent="0.2">
      <c r="A14" s="40" t="s">
        <v>88</v>
      </c>
      <c r="B14" s="16">
        <v>617.99400000000003</v>
      </c>
      <c r="C14" s="16">
        <v>625.83399999999995</v>
      </c>
      <c r="D14" s="16">
        <v>630.22799999999995</v>
      </c>
      <c r="E14" s="16">
        <v>635.54399999999998</v>
      </c>
      <c r="F14" s="16">
        <v>642.60199999999998</v>
      </c>
      <c r="G14" s="16">
        <v>649.79</v>
      </c>
      <c r="H14" s="16">
        <v>659.95799999999997</v>
      </c>
      <c r="I14" s="16">
        <v>671.66399999999999</v>
      </c>
      <c r="J14" s="16">
        <v>674.93299999999999</v>
      </c>
      <c r="K14" s="65">
        <f>AVERAGE(F14:J14)</f>
        <v>659.7894</v>
      </c>
    </row>
    <row r="15" spans="1:21" ht="11.25" customHeight="1" x14ac:dyDescent="0.2">
      <c r="A15" s="40" t="s">
        <v>95</v>
      </c>
      <c r="B15" s="31">
        <f>B12/(B9-B10)*100</f>
        <v>12.905347989364326</v>
      </c>
      <c r="C15" s="31">
        <f>C12/(C9-C10)*100</f>
        <v>13.29306781245444</v>
      </c>
      <c r="D15" s="31">
        <f>D12/(D9-D10)*100</f>
        <v>12.997414391120641</v>
      </c>
      <c r="E15" s="31">
        <f>E12/(E9-E10)*100</f>
        <v>12.115318613430958</v>
      </c>
      <c r="F15" s="31">
        <f>F12/(F9-F10)*100</f>
        <v>13.183966551536082</v>
      </c>
      <c r="G15" s="31">
        <f>G12/(G9-G10)*100</f>
        <v>14.09568983295525</v>
      </c>
      <c r="H15" s="31">
        <f>H12/(H9-H10)*100</f>
        <v>15.58589630305276</v>
      </c>
      <c r="I15" s="31">
        <f>I12/(I9-I10)*100</f>
        <v>14.412519359238113</v>
      </c>
      <c r="J15" s="31">
        <f>J12/(J9-J10)*100</f>
        <v>14.331545177237825</v>
      </c>
      <c r="K15" s="67">
        <f>K12/(K9-K10)*100</f>
        <v>14.423478832029618</v>
      </c>
    </row>
    <row r="16" spans="1:21" ht="11.25" customHeight="1" x14ac:dyDescent="0.2">
      <c r="A16" s="40" t="s">
        <v>83</v>
      </c>
      <c r="B16" s="17">
        <f t="shared" ref="B16:F16" si="0">B13/(B9-B10)*100</f>
        <v>6.2772402072311619</v>
      </c>
      <c r="C16" s="17">
        <f t="shared" si="0"/>
        <v>7.4527662713012752</v>
      </c>
      <c r="D16" s="17">
        <f t="shared" si="0"/>
        <v>7.0631266948350886</v>
      </c>
      <c r="E16" s="17">
        <f t="shared" si="0"/>
        <v>6.6582770850017168</v>
      </c>
      <c r="F16" s="17">
        <f t="shared" si="0"/>
        <v>6.2534084711870568</v>
      </c>
      <c r="G16" s="17">
        <f t="shared" ref="G16:I16" si="1">G13/(G9-G10)*100</f>
        <v>6.7849041039389562</v>
      </c>
      <c r="H16" s="17">
        <f t="shared" si="1"/>
        <v>7.5506655645184271</v>
      </c>
      <c r="I16" s="17">
        <f t="shared" si="1"/>
        <v>7.5541480779454941</v>
      </c>
      <c r="J16" s="17">
        <f>J13/(J9-J10)*100</f>
        <v>8.1308509519301566</v>
      </c>
      <c r="K16" s="61">
        <f>K13/(K9-K10)*100</f>
        <v>7.3798292231444451</v>
      </c>
    </row>
    <row r="17" spans="1:11" ht="3" customHeight="1" x14ac:dyDescent="0.2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56"/>
    </row>
    <row r="18" spans="1:11" ht="3" customHeight="1" x14ac:dyDescent="0.2">
      <c r="K18" s="52"/>
    </row>
    <row r="19" spans="1:11" x14ac:dyDescent="0.2">
      <c r="A19" s="40" t="s">
        <v>7</v>
      </c>
      <c r="B19" s="1">
        <v>402</v>
      </c>
      <c r="C19" s="1">
        <v>907</v>
      </c>
      <c r="D19" s="1">
        <v>3320</v>
      </c>
      <c r="E19" s="1">
        <v>108</v>
      </c>
      <c r="F19" s="1">
        <v>1810</v>
      </c>
      <c r="G19" s="1">
        <v>1900</v>
      </c>
      <c r="H19" s="1">
        <v>1171</v>
      </c>
      <c r="I19" s="1">
        <v>1448</v>
      </c>
      <c r="J19" s="1">
        <v>4632</v>
      </c>
      <c r="K19" s="53">
        <f>AVERAGE(F19:J19)</f>
        <v>2192.1999999999998</v>
      </c>
    </row>
    <row r="20" spans="1:11" x14ac:dyDescent="0.2">
      <c r="A20" s="40" t="s">
        <v>89</v>
      </c>
      <c r="B20" s="17">
        <v>4.855416</v>
      </c>
      <c r="C20" s="47" t="s">
        <v>16</v>
      </c>
      <c r="D20" s="47" t="s">
        <v>16</v>
      </c>
      <c r="E20" s="47" t="s">
        <v>16</v>
      </c>
      <c r="F20" s="47" t="s">
        <v>16</v>
      </c>
      <c r="G20" s="47" t="s">
        <v>16</v>
      </c>
      <c r="H20" s="47" t="s">
        <v>16</v>
      </c>
      <c r="I20" s="47" t="s">
        <v>16</v>
      </c>
      <c r="J20" s="47" t="s">
        <v>16</v>
      </c>
      <c r="K20" s="54" t="s">
        <v>16</v>
      </c>
    </row>
    <row r="21" spans="1:11" x14ac:dyDescent="0.2">
      <c r="A21" s="40" t="s">
        <v>90</v>
      </c>
      <c r="B21" s="17">
        <v>2.3790480000000001</v>
      </c>
      <c r="C21" s="47" t="s">
        <v>16</v>
      </c>
      <c r="D21" s="47" t="s">
        <v>16</v>
      </c>
      <c r="E21" s="47" t="s">
        <v>16</v>
      </c>
      <c r="F21" s="47" t="s">
        <v>16</v>
      </c>
      <c r="G21" s="47" t="s">
        <v>16</v>
      </c>
      <c r="H21" s="47" t="s">
        <v>16</v>
      </c>
      <c r="I21" s="47" t="s">
        <v>16</v>
      </c>
      <c r="J21" s="47" t="s">
        <v>16</v>
      </c>
      <c r="K21" s="54" t="s">
        <v>16</v>
      </c>
    </row>
    <row r="22" spans="1:11" x14ac:dyDescent="0.2">
      <c r="A22" s="40" t="s">
        <v>91</v>
      </c>
      <c r="B22" s="17">
        <v>16.562000000000001</v>
      </c>
      <c r="C22" s="17">
        <v>7.84</v>
      </c>
      <c r="D22" s="17">
        <v>4.3940000000000001</v>
      </c>
      <c r="E22" s="17">
        <v>5.3159999999999998</v>
      </c>
      <c r="F22" s="17">
        <v>10.252000000000001</v>
      </c>
      <c r="G22" s="17">
        <v>7.1879999999999997</v>
      </c>
      <c r="H22" s="17">
        <v>10.167999999999999</v>
      </c>
      <c r="I22" s="17">
        <v>11.706</v>
      </c>
      <c r="J22" s="17">
        <f>2.009+8.022</f>
        <v>10.031000000000001</v>
      </c>
      <c r="K22" s="55">
        <f>AVERAGE(F22:J22)</f>
        <v>9.8689999999999998</v>
      </c>
    </row>
    <row r="23" spans="1:11" ht="3" customHeight="1" x14ac:dyDescent="0.2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62"/>
    </row>
    <row r="24" spans="1:11" ht="3" customHeight="1" x14ac:dyDescent="0.2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72"/>
    </row>
    <row r="25" spans="1:11" ht="11.25" customHeight="1" x14ac:dyDescent="0.2">
      <c r="A25" s="40" t="s">
        <v>92</v>
      </c>
      <c r="B25" s="31">
        <f>B$19/(B9-B10)*100</f>
        <v>5.5097173871330281</v>
      </c>
      <c r="C25" s="31">
        <f>C$19/(C9-C10)*100</f>
        <v>7.7786639908748638</v>
      </c>
      <c r="D25" s="31">
        <f>D$19/(D9-D10)*100</f>
        <v>20.937125559689726</v>
      </c>
      <c r="E25" s="31">
        <f>E$19/(E9-E10)*100</f>
        <v>0.6177782862372726</v>
      </c>
      <c r="F25" s="31">
        <f>F$19/(F9-F10)*100</f>
        <v>8.2257771314306485</v>
      </c>
      <c r="G25" s="31">
        <f>G$19/(G9-G10)*100</f>
        <v>6.530556128411356</v>
      </c>
      <c r="H25" s="31">
        <f>H$19/(H9-H10)*100</f>
        <v>3.3377989339566172</v>
      </c>
      <c r="I25" s="31">
        <f>I$19/(I9-I10)*100</f>
        <v>3.3471255865560203</v>
      </c>
      <c r="J25" s="31">
        <f>J$19/(J9-J10)*100</f>
        <v>12.180498579993689</v>
      </c>
      <c r="K25" s="57">
        <f>K$19/(K9-K10)*100</f>
        <v>6.5450528452857215</v>
      </c>
    </row>
    <row r="26" spans="1:11" ht="11.25" customHeight="1" x14ac:dyDescent="0.2">
      <c r="A26" s="40" t="s">
        <v>27</v>
      </c>
      <c r="B26" s="17">
        <f>B$19/B11*100</f>
        <v>21.124540199684709</v>
      </c>
      <c r="C26" s="17">
        <f>C$19/C11*100</f>
        <v>37.7444860590928</v>
      </c>
      <c r="D26" s="17">
        <f>D$19/D11*100</f>
        <v>140.7376006782535</v>
      </c>
      <c r="E26" s="17">
        <f>E$19/E11*100</f>
        <v>13.333333333333334</v>
      </c>
      <c r="F26" s="17">
        <f>F$19/F11*100</f>
        <v>45.047287207565958</v>
      </c>
      <c r="G26" s="17">
        <f>G$19/G11*100</f>
        <v>55.264688772542179</v>
      </c>
      <c r="H26" s="17">
        <f>H$19/H11*100</f>
        <v>35.777574091047967</v>
      </c>
      <c r="I26" s="17">
        <f>I$19/I11*100</f>
        <v>19.67926066865996</v>
      </c>
      <c r="J26" s="17">
        <f>J$19/J11*100</f>
        <v>62.526997840172783</v>
      </c>
      <c r="K26" s="61">
        <f>K$19/K11*100</f>
        <v>42.992743675230436</v>
      </c>
    </row>
    <row r="27" spans="1:11" ht="11.25" customHeight="1" x14ac:dyDescent="0.2">
      <c r="A27" s="40" t="s">
        <v>87</v>
      </c>
      <c r="B27" s="17">
        <f>B$19/B12*100</f>
        <v>42.693288020390831</v>
      </c>
      <c r="C27" s="17">
        <f>C$19/C12*100</f>
        <v>58.516695322857956</v>
      </c>
      <c r="D27" s="17">
        <f>D$19/D12*100</f>
        <v>161.08685104318292</v>
      </c>
      <c r="E27" s="17">
        <f>E$19/E12*100</f>
        <v>5.0991501416430589</v>
      </c>
      <c r="F27" s="17">
        <f>F$19/F12*100</f>
        <v>62.39227852464667</v>
      </c>
      <c r="G27" s="17">
        <f>G$19/G12*100</f>
        <v>46.330163374786636</v>
      </c>
      <c r="H27" s="17">
        <f>H$19/H12*100</f>
        <v>21.415508412582295</v>
      </c>
      <c r="I27" s="17">
        <f>I$19/I12*100</f>
        <v>23.223736968724939</v>
      </c>
      <c r="J27" s="17">
        <f>J$19/J12*100</f>
        <v>84.990825688073386</v>
      </c>
      <c r="K27" s="61">
        <f>K$19/K12*100</f>
        <v>45.37776857793417</v>
      </c>
    </row>
    <row r="28" spans="1:11" x14ac:dyDescent="0.2">
      <c r="A28" s="40" t="s">
        <v>104</v>
      </c>
      <c r="B28" s="17">
        <f>SUM(B20:B22)/B14*100</f>
        <v>3.850597902245005</v>
      </c>
      <c r="C28" s="17">
        <f>SUM(C20:C22)/C14*100</f>
        <v>1.2527283592773804</v>
      </c>
      <c r="D28" s="17">
        <f>SUM(D20:D22)/D14*100</f>
        <v>0.69720799456704563</v>
      </c>
      <c r="E28" s="17">
        <f>SUM(E20:E22)/E14*100</f>
        <v>0.83644877459310452</v>
      </c>
      <c r="F28" s="17">
        <f>SUM(F20:F22)/F14*100</f>
        <v>1.5953887476229456</v>
      </c>
      <c r="G28" s="17">
        <f>SUM(G20:G22)/G14*100</f>
        <v>1.1062035426830206</v>
      </c>
      <c r="H28" s="17">
        <f>SUM(H20:H22)/H14*100</f>
        <v>1.5407041054127686</v>
      </c>
      <c r="I28" s="17">
        <f>SUM(I20:I22)/I14*100</f>
        <v>1.7428357035660689</v>
      </c>
      <c r="J28" s="17">
        <f>SUM(J20:J22)/J14*100</f>
        <v>1.4862215953287217</v>
      </c>
      <c r="K28" s="61">
        <f>SUM(K20:K22)/K14*100</f>
        <v>1.4957803202052049</v>
      </c>
    </row>
    <row r="29" spans="1:11" x14ac:dyDescent="0.2">
      <c r="A29" s="74" t="s">
        <v>35</v>
      </c>
      <c r="B29" s="75">
        <f>(1-(1/(1+B28/100)))*100+B25</f>
        <v>9.2175418773392188</v>
      </c>
      <c r="C29" s="75">
        <f t="shared" ref="C29:K29" si="2">(1-(1/(1+C28/100)))*100+C25</f>
        <v>9.0158932286217262</v>
      </c>
      <c r="D29" s="75">
        <f t="shared" si="2"/>
        <v>21.629506220933745</v>
      </c>
      <c r="E29" s="75">
        <f t="shared" si="2"/>
        <v>1.4472886317105447</v>
      </c>
      <c r="F29" s="75">
        <f t="shared" si="2"/>
        <v>9.7961129186051181</v>
      </c>
      <c r="G29" s="75">
        <f t="shared" si="2"/>
        <v>7.6246566919005536</v>
      </c>
      <c r="H29" s="75">
        <f t="shared" si="2"/>
        <v>4.8551255262691022</v>
      </c>
      <c r="I29" s="75">
        <f t="shared" si="2"/>
        <v>5.0601068412203905</v>
      </c>
      <c r="J29" s="75">
        <f t="shared" si="2"/>
        <v>13.644955106176077</v>
      </c>
      <c r="K29" s="76">
        <f t="shared" si="2"/>
        <v>8.0187893055466546</v>
      </c>
    </row>
    <row r="30" spans="1:11" ht="3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66"/>
    </row>
    <row r="31" spans="1:11" ht="3" customHeight="1" x14ac:dyDescent="0.2">
      <c r="K31" s="63"/>
    </row>
    <row r="32" spans="1:11" x14ac:dyDescent="0.2">
      <c r="A32" s="43" t="s">
        <v>9</v>
      </c>
      <c r="K32" s="63"/>
    </row>
    <row r="33" spans="1:11" ht="11.25" customHeight="1" x14ac:dyDescent="0.2">
      <c r="A33" s="40" t="s">
        <v>28</v>
      </c>
      <c r="B33" s="1">
        <v>6425.6790000000001</v>
      </c>
      <c r="C33" s="1">
        <v>6969.2740000000003</v>
      </c>
      <c r="D33" s="1">
        <v>7208.5020000000004</v>
      </c>
      <c r="E33" s="1">
        <v>6460.3149999999996</v>
      </c>
      <c r="F33" s="1">
        <v>6324.6509999999998</v>
      </c>
      <c r="G33" s="1">
        <v>4984.1989999999996</v>
      </c>
      <c r="H33" s="1">
        <v>4986.5659999999998</v>
      </c>
      <c r="I33" s="1">
        <v>4680.38</v>
      </c>
      <c r="J33" s="1">
        <v>3365.0610000000001</v>
      </c>
      <c r="K33" s="53">
        <f>AVERAGE(F33:J33)</f>
        <v>4868.1714000000002</v>
      </c>
    </row>
    <row r="34" spans="1:11" ht="11.25" customHeight="1" x14ac:dyDescent="0.2">
      <c r="A34" s="40" t="s">
        <v>29</v>
      </c>
      <c r="B34" s="16">
        <v>689.13599999999997</v>
      </c>
      <c r="C34" s="16">
        <v>602.27599999999995</v>
      </c>
      <c r="D34" s="16">
        <v>674.82899999999995</v>
      </c>
      <c r="E34" s="16">
        <v>433.79500000000002</v>
      </c>
      <c r="F34" s="16">
        <v>714.07799999999997</v>
      </c>
      <c r="G34" s="16">
        <v>593.29399999999998</v>
      </c>
      <c r="H34" s="16">
        <v>505.50700000000001</v>
      </c>
      <c r="I34" s="16">
        <v>338.13099999999997</v>
      </c>
      <c r="J34" s="16">
        <v>304.267</v>
      </c>
      <c r="K34" s="58">
        <f>AVERAGE(F34:J34)</f>
        <v>491.05539999999991</v>
      </c>
    </row>
    <row r="35" spans="1:11" ht="11.25" customHeight="1" x14ac:dyDescent="0.2">
      <c r="A35" s="40" t="s">
        <v>86</v>
      </c>
      <c r="B35" s="16">
        <f>833.147-144.807</f>
        <v>688.34</v>
      </c>
      <c r="C35" s="16">
        <f>1084.238-218.207</f>
        <v>866.03100000000006</v>
      </c>
      <c r="D35" s="16">
        <f>1221.787-178.091</f>
        <v>1043.6959999999999</v>
      </c>
      <c r="E35" s="16">
        <f>1210.168-205.971</f>
        <v>1004.1969999999999</v>
      </c>
      <c r="F35" s="16">
        <f>1082.176-106.665</f>
        <v>975.51099999999997</v>
      </c>
      <c r="G35" s="16">
        <f>919.368-80.668</f>
        <v>838.7</v>
      </c>
      <c r="H35" s="16">
        <f>885.824-74.284</f>
        <v>811.54</v>
      </c>
      <c r="I35" s="16">
        <f>1008.487-83.396</f>
        <v>925.09100000000001</v>
      </c>
      <c r="J35" s="16">
        <f>890.915-94.217</f>
        <v>796.69799999999998</v>
      </c>
      <c r="K35" s="58">
        <f>AVERAGE(F35:J35)</f>
        <v>869.50800000000004</v>
      </c>
    </row>
    <row r="36" spans="1:11" ht="11.25" customHeight="1" x14ac:dyDescent="0.2">
      <c r="A36" s="40" t="s">
        <v>84</v>
      </c>
      <c r="B36" s="16">
        <v>425</v>
      </c>
      <c r="C36" s="16">
        <v>572</v>
      </c>
      <c r="D36" s="16">
        <v>408</v>
      </c>
      <c r="E36" s="16">
        <v>449</v>
      </c>
      <c r="F36" s="16">
        <v>219</v>
      </c>
      <c r="G36" s="16">
        <v>204</v>
      </c>
      <c r="H36" s="16">
        <v>221</v>
      </c>
      <c r="I36" s="16">
        <v>278</v>
      </c>
      <c r="J36" s="16">
        <v>317</v>
      </c>
      <c r="K36" s="58">
        <f>AVERAGE(F36:J36)</f>
        <v>247.8</v>
      </c>
    </row>
    <row r="37" spans="1:11" x14ac:dyDescent="0.2">
      <c r="A37" s="40" t="s">
        <v>30</v>
      </c>
      <c r="B37" s="16">
        <v>1360.2470000000001</v>
      </c>
      <c r="C37" s="16">
        <v>1330.828</v>
      </c>
      <c r="D37" s="16">
        <v>1391.56</v>
      </c>
      <c r="E37" s="16">
        <v>1406.075</v>
      </c>
      <c r="F37" s="16">
        <v>1308.836</v>
      </c>
      <c r="G37" s="16">
        <v>1217.481</v>
      </c>
      <c r="H37" s="16">
        <v>1115.2329999999999</v>
      </c>
      <c r="I37" s="16">
        <v>1014.338</v>
      </c>
      <c r="J37" s="16">
        <v>1017.9349999999999</v>
      </c>
      <c r="K37" s="58">
        <f>AVERAGE(F37:J37)</f>
        <v>1134.7646</v>
      </c>
    </row>
    <row r="38" spans="1:11" ht="11.25" customHeight="1" x14ac:dyDescent="0.2">
      <c r="A38" s="40" t="s">
        <v>95</v>
      </c>
      <c r="B38" s="31">
        <f>B35/(B33)*100</f>
        <v>10.71233094588136</v>
      </c>
      <c r="C38" s="31">
        <f>C35/(C33)*100</f>
        <v>12.426416295298477</v>
      </c>
      <c r="D38" s="31">
        <f>D35/(D33)*100</f>
        <v>14.478680868785219</v>
      </c>
      <c r="E38" s="31">
        <f>E35/(E33)*100</f>
        <v>15.544087246519711</v>
      </c>
      <c r="F38" s="31">
        <f>F35/(F33)*100</f>
        <v>15.423949874862661</v>
      </c>
      <c r="G38" s="31">
        <f>G35/(G33)*100</f>
        <v>16.827177245531331</v>
      </c>
      <c r="H38" s="31">
        <f>H35/(H33)*100</f>
        <v>16.27452639752487</v>
      </c>
      <c r="I38" s="31">
        <f>I35/(I33)*100</f>
        <v>19.76529683487238</v>
      </c>
      <c r="J38" s="31">
        <f>J35/(J33)*100</f>
        <v>23.675588644604066</v>
      </c>
      <c r="K38" s="67">
        <f>K35/(K33)*100</f>
        <v>17.861080240519058</v>
      </c>
    </row>
    <row r="39" spans="1:11" ht="11.25" customHeight="1" x14ac:dyDescent="0.2">
      <c r="A39" s="40" t="s">
        <v>83</v>
      </c>
      <c r="B39" s="17">
        <f t="shared" ref="B39:D39" si="3">B36/(B33)*100</f>
        <v>6.6140870093261732</v>
      </c>
      <c r="C39" s="17">
        <f t="shared" si="3"/>
        <v>8.2074546071800292</v>
      </c>
      <c r="D39" s="17">
        <f t="shared" si="3"/>
        <v>5.6599831698735743</v>
      </c>
      <c r="E39" s="17">
        <f t="shared" ref="E39:I39" si="4">E36/(E33)*100</f>
        <v>6.9501254969765407</v>
      </c>
      <c r="F39" s="17">
        <f t="shared" si="4"/>
        <v>3.4626416540612284</v>
      </c>
      <c r="G39" s="17">
        <f t="shared" si="4"/>
        <v>4.0929344915802925</v>
      </c>
      <c r="H39" s="17">
        <f t="shared" si="4"/>
        <v>4.4319076494726026</v>
      </c>
      <c r="I39" s="17">
        <f t="shared" si="4"/>
        <v>5.9396886577585581</v>
      </c>
      <c r="J39" s="17">
        <f>J36/(J33)*100</f>
        <v>9.4203344307874364</v>
      </c>
      <c r="K39" s="61">
        <f>K36/(K33)*100</f>
        <v>5.0902069717594571</v>
      </c>
    </row>
    <row r="40" spans="1:11" ht="3" customHeight="1" x14ac:dyDescent="0.2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62"/>
    </row>
    <row r="41" spans="1:11" ht="3" customHeight="1" x14ac:dyDescent="0.2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72"/>
    </row>
    <row r="42" spans="1:11" x14ac:dyDescent="0.2">
      <c r="A42" s="40" t="s">
        <v>7</v>
      </c>
      <c r="B42" s="1">
        <v>142.27199999999999</v>
      </c>
      <c r="C42" s="1">
        <v>973.577</v>
      </c>
      <c r="D42" s="1">
        <v>208.958</v>
      </c>
      <c r="E42" s="1">
        <v>195.10599999999999</v>
      </c>
      <c r="F42" s="1">
        <v>157.44200000000001</v>
      </c>
      <c r="G42" s="1">
        <v>323.83</v>
      </c>
      <c r="H42" s="1">
        <v>5.7160000000000002</v>
      </c>
      <c r="I42" s="1">
        <v>1247.5440000000001</v>
      </c>
      <c r="J42" s="1">
        <v>313.83699999999999</v>
      </c>
      <c r="K42" s="64">
        <f>AVERAGE(F42:J42)</f>
        <v>409.67380000000003</v>
      </c>
    </row>
    <row r="43" spans="1:11" x14ac:dyDescent="0.2">
      <c r="A43" s="40" t="s">
        <v>25</v>
      </c>
      <c r="B43" s="46" t="s">
        <v>16</v>
      </c>
      <c r="C43" s="46" t="s">
        <v>16</v>
      </c>
      <c r="D43" s="46" t="s">
        <v>16</v>
      </c>
      <c r="E43" s="46" t="s">
        <v>16</v>
      </c>
      <c r="F43" s="46" t="s">
        <v>16</v>
      </c>
      <c r="G43" s="46" t="s">
        <v>16</v>
      </c>
      <c r="H43" s="46" t="s">
        <v>16</v>
      </c>
      <c r="I43" s="46" t="s">
        <v>16</v>
      </c>
      <c r="J43" s="46" t="s">
        <v>16</v>
      </c>
      <c r="K43" s="68" t="s">
        <v>16</v>
      </c>
    </row>
    <row r="44" spans="1:11" x14ac:dyDescent="0.2">
      <c r="A44" s="40" t="s">
        <v>26</v>
      </c>
      <c r="B44" s="46" t="s">
        <v>16</v>
      </c>
      <c r="C44" s="46" t="s">
        <v>16</v>
      </c>
      <c r="D44" s="46" t="s">
        <v>16</v>
      </c>
      <c r="E44" s="46" t="s">
        <v>16</v>
      </c>
      <c r="F44" s="46" t="s">
        <v>16</v>
      </c>
      <c r="G44" s="46" t="s">
        <v>16</v>
      </c>
      <c r="H44" s="46" t="s">
        <v>16</v>
      </c>
      <c r="I44" s="46" t="s">
        <v>16</v>
      </c>
      <c r="J44" s="46" t="s">
        <v>16</v>
      </c>
      <c r="K44" s="68" t="s">
        <v>16</v>
      </c>
    </row>
    <row r="45" spans="1:11" x14ac:dyDescent="0.2">
      <c r="A45" s="40" t="s">
        <v>14</v>
      </c>
      <c r="B45" s="17">
        <v>23.152999999999999</v>
      </c>
      <c r="C45" s="17">
        <v>36.981000000000002</v>
      </c>
      <c r="D45" s="17">
        <f>28.609-1.052</f>
        <v>27.557000000000002</v>
      </c>
      <c r="E45" s="17">
        <f>22.227-0.303</f>
        <v>21.923999999999999</v>
      </c>
      <c r="F45" s="17">
        <f>21.946</f>
        <v>21.946000000000002</v>
      </c>
      <c r="G45" s="17">
        <v>18</v>
      </c>
      <c r="H45" s="17">
        <v>23.773</v>
      </c>
      <c r="I45" s="17">
        <f>26.4+1.6</f>
        <v>28</v>
      </c>
      <c r="J45" s="17">
        <f>8.194+16.017</f>
        <v>24.210999999999999</v>
      </c>
      <c r="K45" s="61">
        <f>AVERAGE(F45:J45)</f>
        <v>23.186</v>
      </c>
    </row>
    <row r="46" spans="1:11" ht="3" customHeight="1" x14ac:dyDescent="0.2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56"/>
    </row>
    <row r="47" spans="1:11" ht="3" customHeight="1" x14ac:dyDescent="0.2">
      <c r="K47" s="63"/>
    </row>
    <row r="48" spans="1:11" ht="11.25" customHeight="1" x14ac:dyDescent="0.2">
      <c r="A48" s="40" t="s">
        <v>8</v>
      </c>
      <c r="B48" s="31">
        <f>B$42/B33*100</f>
        <v>2.2141162046843608</v>
      </c>
      <c r="C48" s="31">
        <f>C$42/C33*100</f>
        <v>13.969561248416978</v>
      </c>
      <c r="D48" s="31">
        <f>D$42/D33*100</f>
        <v>2.8987714784569665</v>
      </c>
      <c r="E48" s="31">
        <f>E$42/E33*100</f>
        <v>3.0200694548176057</v>
      </c>
      <c r="F48" s="31">
        <f>F$42/F33*100</f>
        <v>2.4893389374370223</v>
      </c>
      <c r="G48" s="31">
        <f>G$42/G33*100</f>
        <v>6.4971322372963032</v>
      </c>
      <c r="H48" s="31">
        <f>H$42/H33*100</f>
        <v>0.11462798246328235</v>
      </c>
      <c r="I48" s="31">
        <f>I$42/I33*100</f>
        <v>26.654758801635765</v>
      </c>
      <c r="J48" s="31">
        <f>J$42/J33*100</f>
        <v>9.3263391064827648</v>
      </c>
      <c r="K48" s="67">
        <f>K$42/K33*100</f>
        <v>8.4153528365907579</v>
      </c>
    </row>
    <row r="49" spans="1:11" ht="11.25" customHeight="1" x14ac:dyDescent="0.2">
      <c r="A49" s="40" t="s">
        <v>27</v>
      </c>
      <c r="B49" s="17">
        <f>B$42/B34*100</f>
        <v>20.644981542104894</v>
      </c>
      <c r="C49" s="17">
        <f>C$42/C34*100</f>
        <v>161.64964235666042</v>
      </c>
      <c r="D49" s="17">
        <f>D$42/D34*100</f>
        <v>30.964585102299992</v>
      </c>
      <c r="E49" s="17">
        <f>E$42/E34*100</f>
        <v>44.976544220196175</v>
      </c>
      <c r="F49" s="17">
        <f>F$42/F34*100</f>
        <v>22.048291643209847</v>
      </c>
      <c r="G49" s="17">
        <f>G$42/G34*100</f>
        <v>54.581708225601467</v>
      </c>
      <c r="H49" s="17">
        <f>H$42/H34*100</f>
        <v>1.1307459639530215</v>
      </c>
      <c r="I49" s="17">
        <f>I$42/I34*100</f>
        <v>368.95286146493527</v>
      </c>
      <c r="J49" s="17">
        <f>J$42/J34*100</f>
        <v>103.14526386364606</v>
      </c>
      <c r="K49" s="61">
        <f>K$42/K34*100</f>
        <v>83.427205973093891</v>
      </c>
    </row>
    <row r="50" spans="1:11" ht="11.25" customHeight="1" x14ac:dyDescent="0.2">
      <c r="A50" s="40" t="s">
        <v>87</v>
      </c>
      <c r="B50" s="17">
        <f>B$42/B35*100</f>
        <v>20.668855507452712</v>
      </c>
      <c r="C50" s="17">
        <f>C$42/C35*100</f>
        <v>112.41826216382553</v>
      </c>
      <c r="D50" s="17">
        <f>D$42/D35*100</f>
        <v>20.020963958853923</v>
      </c>
      <c r="E50" s="17">
        <f>E$42/E35*100</f>
        <v>19.429056250914911</v>
      </c>
      <c r="F50" s="17">
        <f>F$42/F35*100</f>
        <v>16.139438714683894</v>
      </c>
      <c r="G50" s="17">
        <f>G$42/G35*100</f>
        <v>38.610945510909737</v>
      </c>
      <c r="H50" s="17">
        <f>H$42/H35*100</f>
        <v>0.70433989698597732</v>
      </c>
      <c r="I50" s="17">
        <f>I$42/I35*100</f>
        <v>134.85635467213498</v>
      </c>
      <c r="J50" s="17">
        <f>J$42/J35*100</f>
        <v>39.392216373079883</v>
      </c>
      <c r="K50" s="61">
        <f>K$42/K35*100</f>
        <v>47.115587205638136</v>
      </c>
    </row>
    <row r="51" spans="1:11" x14ac:dyDescent="0.2">
      <c r="A51" s="40" t="s">
        <v>13</v>
      </c>
      <c r="B51" s="17">
        <f>SUM(B43:B45)/B37*100</f>
        <v>1.7021173360426449</v>
      </c>
      <c r="C51" s="17">
        <f>SUM(C43:C45)/C37*100</f>
        <v>2.7787963583573534</v>
      </c>
      <c r="D51" s="17">
        <f>SUM(D43:D45)/D37*100</f>
        <v>1.9802954957026651</v>
      </c>
      <c r="E51" s="17">
        <f>SUM(E43:E45)/E37*100</f>
        <v>1.5592340380136194</v>
      </c>
      <c r="F51" s="17">
        <f>SUM(F43:F45)/F37*100</f>
        <v>1.6767570574159025</v>
      </c>
      <c r="G51" s="17">
        <f>SUM(G43:G45)/G37*100</f>
        <v>1.4784624975666971</v>
      </c>
      <c r="H51" s="17">
        <f>SUM(H43:H45)/H37*100</f>
        <v>2.1316621728374252</v>
      </c>
      <c r="I51" s="17">
        <f>SUM(I43:I45)/I37*100</f>
        <v>2.7604210825188451</v>
      </c>
      <c r="J51" s="17">
        <f>SUM(J43:J45)/J37*100</f>
        <v>2.3784426314057381</v>
      </c>
      <c r="K51" s="61">
        <f>SUM(K43:K45)/K37*100</f>
        <v>2.0432431536902018</v>
      </c>
    </row>
    <row r="52" spans="1:11" x14ac:dyDescent="0.2">
      <c r="A52" s="74" t="s">
        <v>35</v>
      </c>
      <c r="B52" s="75">
        <f t="shared" ref="B52" si="5">(1-(1/(1+B51/100)))*100+B48</f>
        <v>3.8877463911813934</v>
      </c>
      <c r="C52" s="75">
        <f t="shared" ref="C52" si="6">(1-(1/(1+C51/100)))*100+C48</f>
        <v>16.673228207765838</v>
      </c>
      <c r="D52" s="75">
        <f t="shared" ref="D52" si="7">(1-(1/(1+D51/100)))*100+D48</f>
        <v>4.8406127783638766</v>
      </c>
      <c r="E52" s="75">
        <f t="shared" ref="E52" si="8">(1-(1/(1+E51/100)))*100+E48</f>
        <v>4.5553646476013423</v>
      </c>
      <c r="F52" s="75">
        <f t="shared" ref="F52" si="9">(1-(1/(1+F51/100)))*100+F48</f>
        <v>4.1384445009327671</v>
      </c>
      <c r="G52" s="75">
        <f t="shared" ref="G52" si="10">(1-(1/(1+G51/100)))*100+G48</f>
        <v>7.9540546828863175</v>
      </c>
      <c r="H52" s="75">
        <f t="shared" ref="H52" si="11">(1-(1/(1+H51/100)))*100+H48</f>
        <v>2.2017987260765692</v>
      </c>
      <c r="I52" s="75">
        <f t="shared" ref="I52" si="12">(1-(1/(1+I51/100)))*100+I48</f>
        <v>29.341027555149498</v>
      </c>
      <c r="J52" s="75">
        <f t="shared" ref="J52" si="13">(1-(1/(1+J51/100)))*100+J48</f>
        <v>11.649526068770204</v>
      </c>
      <c r="K52" s="76">
        <f t="shared" ref="K52" si="14">(1-(1/(1+K51/100)))*100+K48</f>
        <v>10.417683505964733</v>
      </c>
    </row>
    <row r="53" spans="1:11" ht="3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59"/>
    </row>
    <row r="54" spans="1:11" ht="3" customHeight="1" x14ac:dyDescent="0.2">
      <c r="K54" s="63"/>
    </row>
    <row r="55" spans="1:11" x14ac:dyDescent="0.2">
      <c r="A55" s="43" t="s">
        <v>33</v>
      </c>
      <c r="K55" s="63"/>
    </row>
    <row r="56" spans="1:11" ht="11.25" customHeight="1" x14ac:dyDescent="0.2">
      <c r="A56" s="40" t="s">
        <v>28</v>
      </c>
      <c r="E56" s="1">
        <v>120.17700000000001</v>
      </c>
      <c r="F56" s="1">
        <v>243.09899999999999</v>
      </c>
      <c r="G56" s="1">
        <v>522.18899999999996</v>
      </c>
      <c r="H56" s="1">
        <v>972.30899999999997</v>
      </c>
      <c r="I56" s="1">
        <v>1528.5450000000001</v>
      </c>
      <c r="J56" s="1">
        <v>1575.3309999999999</v>
      </c>
      <c r="K56" s="64">
        <f>AVERAGE(F56:J56)</f>
        <v>968.29459999999995</v>
      </c>
    </row>
    <row r="57" spans="1:11" ht="11.25" customHeight="1" x14ac:dyDescent="0.2">
      <c r="A57" s="40" t="s">
        <v>29</v>
      </c>
      <c r="E57" s="16">
        <v>13.279</v>
      </c>
      <c r="F57" s="16">
        <v>50.026000000000003</v>
      </c>
      <c r="G57" s="16">
        <v>88.977999999999994</v>
      </c>
      <c r="H57" s="16">
        <v>125.42</v>
      </c>
      <c r="I57" s="16">
        <v>278.01900000000001</v>
      </c>
      <c r="J57" s="16">
        <v>306.02199999999999</v>
      </c>
      <c r="K57" s="65">
        <f>AVERAGE(F57:J57)</f>
        <v>169.69299999999998</v>
      </c>
    </row>
    <row r="58" spans="1:11" ht="11.25" customHeight="1" x14ac:dyDescent="0.2">
      <c r="A58" s="40" t="s">
        <v>86</v>
      </c>
      <c r="E58" s="16">
        <f>39.444-2.346</f>
        <v>37.097999999999999</v>
      </c>
      <c r="F58" s="16">
        <f>65.106-3.248</f>
        <v>61.857999999999997</v>
      </c>
      <c r="G58" s="16">
        <f>132.222-13.625</f>
        <v>118.59700000000001</v>
      </c>
      <c r="H58" s="16">
        <f>257.179-46.026</f>
        <v>211.15299999999996</v>
      </c>
      <c r="I58" s="16">
        <f>395.643-98.861</f>
        <v>296.78199999999998</v>
      </c>
      <c r="J58" s="16">
        <f>385.985-110.725</f>
        <v>275.26</v>
      </c>
      <c r="K58" s="65">
        <f>AVERAGE(F58:J58)</f>
        <v>192.72999999999996</v>
      </c>
    </row>
    <row r="59" spans="1:11" ht="11.25" customHeight="1" x14ac:dyDescent="0.2">
      <c r="A59" s="40" t="s">
        <v>84</v>
      </c>
      <c r="E59" s="16">
        <v>6.1520000000000001</v>
      </c>
      <c r="F59" s="16">
        <v>8.8000000000000007</v>
      </c>
      <c r="G59" s="16">
        <v>30</v>
      </c>
      <c r="H59" s="16">
        <f>13+19+27+28</f>
        <v>87</v>
      </c>
      <c r="I59" s="16">
        <f>34+48+54+57</f>
        <v>193</v>
      </c>
      <c r="J59" s="16">
        <f>68+75+83</f>
        <v>226</v>
      </c>
      <c r="K59" s="65">
        <f>AVERAGE(F59:J59)</f>
        <v>108.96</v>
      </c>
    </row>
    <row r="60" spans="1:11" x14ac:dyDescent="0.2">
      <c r="A60" s="40" t="s">
        <v>30</v>
      </c>
      <c r="E60" s="16">
        <f>41.745+34.619+10.957</f>
        <v>87.320999999999998</v>
      </c>
      <c r="F60" s="16">
        <f>43.308+34.689+10.957</f>
        <v>88.954000000000008</v>
      </c>
      <c r="G60" s="16">
        <v>101.48</v>
      </c>
      <c r="H60" s="16">
        <v>108.64700000000001</v>
      </c>
      <c r="I60" s="16">
        <v>120.351</v>
      </c>
      <c r="J60" s="16">
        <v>122.197</v>
      </c>
      <c r="K60" s="65">
        <f>AVERAGE(F60:J60)</f>
        <v>108.3258</v>
      </c>
    </row>
    <row r="61" spans="1:11" ht="11.25" customHeight="1" x14ac:dyDescent="0.2">
      <c r="A61" s="40" t="s">
        <v>95</v>
      </c>
      <c r="B61" s="11"/>
      <c r="C61" s="11"/>
      <c r="D61" s="11"/>
      <c r="E61" s="31">
        <f>E58/(E56)*100</f>
        <v>30.869467535385304</v>
      </c>
      <c r="F61" s="31">
        <f>F58/(F56)*100</f>
        <v>25.445600352119918</v>
      </c>
      <c r="G61" s="31">
        <f>G58/(G56)*100</f>
        <v>22.711508668317411</v>
      </c>
      <c r="H61" s="31">
        <f>H58/(H56)*100</f>
        <v>21.716655919054535</v>
      </c>
      <c r="I61" s="31">
        <f>I58/(I56)*100</f>
        <v>19.415980556673173</v>
      </c>
      <c r="J61" s="31">
        <f>J58/(J56)*100</f>
        <v>17.473153261124171</v>
      </c>
      <c r="K61" s="67">
        <f>K58/(K56)*100</f>
        <v>19.904066386407603</v>
      </c>
    </row>
    <row r="62" spans="1:11" ht="11.25" customHeight="1" x14ac:dyDescent="0.2">
      <c r="A62" s="40" t="s">
        <v>83</v>
      </c>
      <c r="B62" s="11"/>
      <c r="C62" s="11"/>
      <c r="D62" s="11"/>
      <c r="E62" s="17">
        <f t="shared" ref="E62:I62" si="15">E59/(E56)*100</f>
        <v>5.1191159706100162</v>
      </c>
      <c r="F62" s="17">
        <f t="shared" si="15"/>
        <v>3.6199243929427936</v>
      </c>
      <c r="G62" s="17">
        <f t="shared" si="15"/>
        <v>5.7450463337986823</v>
      </c>
      <c r="H62" s="17">
        <f t="shared" si="15"/>
        <v>8.9477727759385139</v>
      </c>
      <c r="I62" s="17">
        <f t="shared" si="15"/>
        <v>12.626386530982078</v>
      </c>
      <c r="J62" s="17">
        <f>J59/(J56)*100</f>
        <v>14.34619137184503</v>
      </c>
      <c r="K62" s="61">
        <f>K59/(K56)*100</f>
        <v>11.252773690982062</v>
      </c>
    </row>
    <row r="63" spans="1:11" ht="3" customHeight="1" x14ac:dyDescent="0.2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62"/>
    </row>
    <row r="64" spans="1:11" ht="3" customHeight="1" x14ac:dyDescent="0.2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72"/>
    </row>
    <row r="65" spans="1:11" x14ac:dyDescent="0.2">
      <c r="A65" s="40" t="s">
        <v>7</v>
      </c>
      <c r="E65" s="1">
        <v>0</v>
      </c>
      <c r="F65" s="1">
        <v>4.4669999999999996</v>
      </c>
      <c r="G65" s="1">
        <v>7.4039999999999999</v>
      </c>
      <c r="H65" s="1">
        <v>57.036000000000001</v>
      </c>
      <c r="I65" s="1">
        <v>19.196999999999999</v>
      </c>
      <c r="J65" s="1">
        <v>250.755</v>
      </c>
      <c r="K65" s="64">
        <f>AVERAGE(F65:J65)</f>
        <v>67.771799999999999</v>
      </c>
    </row>
    <row r="66" spans="1:11" x14ac:dyDescent="0.2">
      <c r="A66" s="40" t="s">
        <v>25</v>
      </c>
      <c r="E66" s="47" t="s">
        <v>16</v>
      </c>
      <c r="F66" s="47" t="s">
        <v>16</v>
      </c>
      <c r="G66" s="17">
        <v>0.129</v>
      </c>
      <c r="H66" s="17">
        <v>0.86</v>
      </c>
      <c r="I66" s="17">
        <v>0.48699999999999999</v>
      </c>
      <c r="J66" s="17">
        <f>0.241+0.07+0.04</f>
        <v>0.35099999999999998</v>
      </c>
      <c r="K66" s="61">
        <f>AVERAGE(F66:J66)</f>
        <v>0.45674999999999999</v>
      </c>
    </row>
    <row r="67" spans="1:11" x14ac:dyDescent="0.2">
      <c r="A67" s="40" t="s">
        <v>26</v>
      </c>
      <c r="E67" s="47" t="s">
        <v>16</v>
      </c>
      <c r="F67" s="47" t="s">
        <v>16</v>
      </c>
      <c r="G67" s="47" t="s">
        <v>16</v>
      </c>
      <c r="H67" s="47" t="s">
        <v>16</v>
      </c>
      <c r="I67" s="47" t="s">
        <v>16</v>
      </c>
      <c r="J67" s="47" t="s">
        <v>16</v>
      </c>
      <c r="K67" s="69" t="s">
        <v>16</v>
      </c>
    </row>
    <row r="68" spans="1:11" x14ac:dyDescent="0.2">
      <c r="A68" s="40" t="s">
        <v>14</v>
      </c>
      <c r="E68" s="17">
        <v>1.704</v>
      </c>
      <c r="F68" s="17">
        <v>1.796</v>
      </c>
      <c r="G68" s="17">
        <f>3.665+0.164</f>
        <v>3.8290000000000002</v>
      </c>
      <c r="H68" s="17">
        <f>5.864+0.293+0.232</f>
        <v>6.3890000000000002</v>
      </c>
      <c r="I68" s="17">
        <f>3.659+1.154+0.217</f>
        <v>5.0299999999999994</v>
      </c>
      <c r="J68" s="17">
        <f>1.929+1.216</f>
        <v>3.145</v>
      </c>
      <c r="K68" s="61">
        <f>AVERAGE(F68:J68)</f>
        <v>4.0377999999999989</v>
      </c>
    </row>
    <row r="69" spans="1:11" ht="3" customHeight="1" x14ac:dyDescent="0.2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62"/>
    </row>
    <row r="70" spans="1:11" ht="3" customHeight="1" x14ac:dyDescent="0.2">
      <c r="K70" s="63"/>
    </row>
    <row r="71" spans="1:11" ht="11.25" customHeight="1" x14ac:dyDescent="0.2">
      <c r="A71" s="40" t="s">
        <v>8</v>
      </c>
      <c r="B71" s="31"/>
      <c r="C71" s="31"/>
      <c r="D71" s="31"/>
      <c r="E71" s="31">
        <f>E$65/E56*100</f>
        <v>0</v>
      </c>
      <c r="F71" s="31">
        <f>F$65/F56*100</f>
        <v>1.8375229844631198</v>
      </c>
      <c r="G71" s="31">
        <f>G$65/G56*100</f>
        <v>1.4178774351815149</v>
      </c>
      <c r="H71" s="31">
        <f>H$65/H56*100</f>
        <v>5.8660364143497592</v>
      </c>
      <c r="I71" s="31">
        <f>I$65/I56*100</f>
        <v>1.255900218835559</v>
      </c>
      <c r="J71" s="31">
        <f>J$65/J56*100</f>
        <v>15.917607156845134</v>
      </c>
      <c r="K71" s="67">
        <f>K$65/K56*100</f>
        <v>6.9990889136426055</v>
      </c>
    </row>
    <row r="72" spans="1:11" ht="11.25" customHeight="1" x14ac:dyDescent="0.2">
      <c r="A72" s="40" t="s">
        <v>27</v>
      </c>
      <c r="B72" s="17"/>
      <c r="C72" s="17"/>
      <c r="D72" s="17"/>
      <c r="E72" s="17">
        <f>E$65/E57*100</f>
        <v>0</v>
      </c>
      <c r="F72" s="17">
        <f>F$65/F57*100</f>
        <v>8.9293567344980591</v>
      </c>
      <c r="G72" s="17">
        <f>G$65/G57*100</f>
        <v>8.3211580390658373</v>
      </c>
      <c r="H72" s="17">
        <f>H$65/H57*100</f>
        <v>45.476000637856799</v>
      </c>
      <c r="I72" s="17">
        <f>I$65/I57*100</f>
        <v>6.9049237642031649</v>
      </c>
      <c r="J72" s="17">
        <f>J$65/J57*100</f>
        <v>81.94018730679494</v>
      </c>
      <c r="K72" s="61">
        <f>K$65/K57*100</f>
        <v>39.937887832733232</v>
      </c>
    </row>
    <row r="73" spans="1:11" ht="11.25" customHeight="1" x14ac:dyDescent="0.2">
      <c r="A73" s="40" t="s">
        <v>87</v>
      </c>
      <c r="B73" s="17"/>
      <c r="C73" s="17"/>
      <c r="D73" s="17"/>
      <c r="E73" s="17">
        <f>E$65/E58*100</f>
        <v>0</v>
      </c>
      <c r="F73" s="17">
        <f>F$65/F58*100</f>
        <v>7.2213779947621974</v>
      </c>
      <c r="G73" s="17">
        <f>G$65/G58*100</f>
        <v>6.2429909694174386</v>
      </c>
      <c r="H73" s="17">
        <f>H$65/H58*100</f>
        <v>27.011692943031836</v>
      </c>
      <c r="I73" s="17">
        <f>I$65/I58*100</f>
        <v>6.4683842011981865</v>
      </c>
      <c r="J73" s="17">
        <f>J$65/J58*100</f>
        <v>91.097507810797069</v>
      </c>
      <c r="K73" s="61">
        <f>K$65/K58*100</f>
        <v>35.164115602137713</v>
      </c>
    </row>
    <row r="74" spans="1:11" x14ac:dyDescent="0.2">
      <c r="A74" s="40" t="s">
        <v>13</v>
      </c>
      <c r="B74" s="17"/>
      <c r="C74" s="17"/>
      <c r="D74" s="17"/>
      <c r="E74" s="17">
        <f>SUM(E66:E68)/E60*100</f>
        <v>1.951420620469303</v>
      </c>
      <c r="F74" s="17">
        <f>SUM(F66:F68)/F60*100</f>
        <v>2.0190210670683726</v>
      </c>
      <c r="G74" s="17">
        <f>SUM(G66:G68)/G60*100</f>
        <v>3.9002759164367364</v>
      </c>
      <c r="H74" s="17">
        <f>SUM(H66:H68)/H60*100</f>
        <v>6.6720664169282173</v>
      </c>
      <c r="I74" s="17">
        <f>SUM(I66:I68)/I60*100</f>
        <v>4.5840915322681157</v>
      </c>
      <c r="J74" s="17">
        <f>SUM(J66:J68)/J60*100</f>
        <v>2.8609540332414052</v>
      </c>
      <c r="K74" s="61">
        <f>SUM(K66:K68)/K60*100</f>
        <v>4.1491039069178335</v>
      </c>
    </row>
    <row r="75" spans="1:11" x14ac:dyDescent="0.2">
      <c r="A75" s="74" t="s">
        <v>35</v>
      </c>
      <c r="B75" s="75"/>
      <c r="C75" s="75"/>
      <c r="D75" s="75"/>
      <c r="E75" s="75">
        <f t="shared" ref="E75:F75" si="16">(1-(1/(1+E74/100)))*100+E71</f>
        <v>1.9140690817186279</v>
      </c>
      <c r="F75" s="75">
        <f t="shared" si="16"/>
        <v>3.8165863453446587</v>
      </c>
      <c r="G75" s="75">
        <f t="shared" ref="G75" si="17">(1-(1/(1+G74/100)))*100+G71</f>
        <v>5.1717422656980219</v>
      </c>
      <c r="H75" s="75">
        <f t="shared" ref="H75" si="18">(1-(1/(1+H74/100)))*100+H71</f>
        <v>12.120782048366459</v>
      </c>
      <c r="I75" s="75">
        <f t="shared" ref="I75" si="19">(1-(1/(1+I74/100)))*100+I71</f>
        <v>5.6390635327834948</v>
      </c>
      <c r="J75" s="75">
        <f t="shared" ref="J75" si="20">(1-(1/(1+J74/100)))*100+J71</f>
        <v>18.698987185963698</v>
      </c>
      <c r="K75" s="76">
        <f t="shared" ref="K75" si="21">(1-(1/(1+K74/100)))*100+K71</f>
        <v>10.98290034482501</v>
      </c>
    </row>
    <row r="76" spans="1:11" ht="3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66" t="e">
        <f>AVERAGE(J76)</f>
        <v>#DIV/0!</v>
      </c>
    </row>
    <row r="77" spans="1:11" ht="3" customHeight="1" x14ac:dyDescent="0.2">
      <c r="K77" s="63"/>
    </row>
    <row r="78" spans="1:11" x14ac:dyDescent="0.2">
      <c r="A78" s="43" t="s">
        <v>10</v>
      </c>
      <c r="K78" s="63"/>
    </row>
    <row r="79" spans="1:11" ht="11.25" customHeight="1" x14ac:dyDescent="0.2">
      <c r="A79" s="40" t="s">
        <v>28</v>
      </c>
      <c r="F79" s="1">
        <v>1974</v>
      </c>
      <c r="G79" s="1">
        <v>3711</v>
      </c>
      <c r="H79" s="1">
        <v>5089</v>
      </c>
      <c r="I79" s="1">
        <v>7872</v>
      </c>
      <c r="J79" s="1">
        <v>8615</v>
      </c>
      <c r="K79" s="64">
        <f>AVERAGE(F79:J79)</f>
        <v>5452.2</v>
      </c>
    </row>
    <row r="80" spans="1:11" ht="11.25" customHeight="1" x14ac:dyDescent="0.2">
      <c r="A80" s="40" t="s">
        <v>29</v>
      </c>
      <c r="F80" s="16">
        <v>293</v>
      </c>
      <c r="G80" s="16">
        <v>606</v>
      </c>
      <c r="H80" s="16">
        <v>1235</v>
      </c>
      <c r="I80" s="16">
        <v>1362</v>
      </c>
      <c r="J80" s="16">
        <v>1314</v>
      </c>
      <c r="K80" s="65">
        <f>AVERAGE(F80:J80)</f>
        <v>962</v>
      </c>
    </row>
    <row r="81" spans="1:11" ht="11.25" customHeight="1" x14ac:dyDescent="0.2">
      <c r="A81" s="40" t="s">
        <v>86</v>
      </c>
      <c r="F81" s="16">
        <f>144-9</f>
        <v>135</v>
      </c>
      <c r="G81" s="16">
        <f>388-114</f>
        <v>274</v>
      </c>
      <c r="H81" s="16">
        <f>1399-843</f>
        <v>556</v>
      </c>
      <c r="I81" s="16">
        <f>1415-604</f>
        <v>811</v>
      </c>
      <c r="J81" s="16">
        <f>1555-643</f>
        <v>912</v>
      </c>
      <c r="K81" s="65">
        <f>AVERAGE(F81:J81)</f>
        <v>537.6</v>
      </c>
    </row>
    <row r="82" spans="1:11" ht="11.25" customHeight="1" x14ac:dyDescent="0.2">
      <c r="A82" s="40" t="s">
        <v>84</v>
      </c>
      <c r="F82" s="16">
        <v>20</v>
      </c>
      <c r="G82" s="16">
        <v>217</v>
      </c>
      <c r="H82" s="16">
        <v>1572</v>
      </c>
      <c r="I82" s="16">
        <v>906</v>
      </c>
      <c r="J82" s="16">
        <v>941</v>
      </c>
      <c r="K82" s="65">
        <f>AVERAGE(F82:J82)</f>
        <v>731.2</v>
      </c>
    </row>
    <row r="83" spans="1:11" x14ac:dyDescent="0.2">
      <c r="A83" s="40" t="s">
        <v>30</v>
      </c>
      <c r="F83" s="16">
        <v>1172</v>
      </c>
      <c r="G83" s="16">
        <v>1330</v>
      </c>
      <c r="H83" s="16">
        <v>2372</v>
      </c>
      <c r="I83" s="16">
        <v>2547</v>
      </c>
      <c r="J83" s="16">
        <f>2616+SUM(J89:J90)</f>
        <v>2866</v>
      </c>
      <c r="K83" s="65">
        <f>AVERAGE(F83:J83)</f>
        <v>2057.4</v>
      </c>
    </row>
    <row r="84" spans="1:11" ht="11.25" customHeight="1" x14ac:dyDescent="0.2">
      <c r="A84" s="40" t="s">
        <v>95</v>
      </c>
      <c r="B84" s="11"/>
      <c r="C84" s="11"/>
      <c r="D84" s="11"/>
      <c r="E84" s="11"/>
      <c r="F84" s="31">
        <f>F81/(F79)*100</f>
        <v>6.8389057750759878</v>
      </c>
      <c r="G84" s="31">
        <f>G81/(G79)*100</f>
        <v>7.3834545944489349</v>
      </c>
      <c r="H84" s="31">
        <f>H81/(H79)*100</f>
        <v>10.925525643544901</v>
      </c>
      <c r="I84" s="31">
        <f>I81/(I79)*100</f>
        <v>10.302337398373984</v>
      </c>
      <c r="J84" s="31">
        <f>J81/(J79)*100</f>
        <v>10.586186883343006</v>
      </c>
      <c r="K84" s="67">
        <f>K81/(K79)*100</f>
        <v>9.8602399031583587</v>
      </c>
    </row>
    <row r="85" spans="1:11" ht="11.25" customHeight="1" x14ac:dyDescent="0.2">
      <c r="A85" s="40" t="s">
        <v>83</v>
      </c>
      <c r="B85" s="11"/>
      <c r="C85" s="11"/>
      <c r="D85" s="11"/>
      <c r="E85" s="11"/>
      <c r="F85" s="17">
        <f t="shared" ref="F85:I85" si="22">F82/(F79)*100</f>
        <v>1.0131712259371835</v>
      </c>
      <c r="G85" s="17">
        <f t="shared" si="22"/>
        <v>5.8474804634869306</v>
      </c>
      <c r="H85" s="17">
        <f t="shared" si="22"/>
        <v>30.890155236785223</v>
      </c>
      <c r="I85" s="17">
        <f t="shared" si="22"/>
        <v>11.509146341463415</v>
      </c>
      <c r="J85" s="17">
        <f>J82/(J79)*100</f>
        <v>10.922809053975623</v>
      </c>
      <c r="K85" s="61">
        <f>K82/(K79)*100</f>
        <v>13.411100106379079</v>
      </c>
    </row>
    <row r="86" spans="1:11" ht="3" customHeight="1" x14ac:dyDescent="0.2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62"/>
    </row>
    <row r="87" spans="1:11" ht="3" customHeight="1" x14ac:dyDescent="0.2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72"/>
    </row>
    <row r="88" spans="1:11" x14ac:dyDescent="0.2">
      <c r="A88" s="40" t="s">
        <v>7</v>
      </c>
      <c r="F88" s="1">
        <v>22</v>
      </c>
      <c r="G88" s="1">
        <v>24</v>
      </c>
      <c r="H88" s="1">
        <v>387</v>
      </c>
      <c r="I88" s="1">
        <v>285</v>
      </c>
      <c r="J88" s="1">
        <f>754+4590</f>
        <v>5344</v>
      </c>
      <c r="K88" s="64">
        <f>AVERAGE(F88:J88)</f>
        <v>1212.4000000000001</v>
      </c>
    </row>
    <row r="89" spans="1:11" x14ac:dyDescent="0.2">
      <c r="A89" s="40" t="s">
        <v>25</v>
      </c>
      <c r="F89" s="17">
        <v>6</v>
      </c>
      <c r="G89" s="17">
        <v>2</v>
      </c>
      <c r="H89" s="17">
        <v>26</v>
      </c>
      <c r="I89" s="17">
        <v>9</v>
      </c>
      <c r="J89" s="17">
        <f>178+23</f>
        <v>201</v>
      </c>
      <c r="K89" s="61">
        <f>AVERAGE(F89:J89)</f>
        <v>48.8</v>
      </c>
    </row>
    <row r="90" spans="1:11" x14ac:dyDescent="0.2">
      <c r="A90" s="40" t="s">
        <v>26</v>
      </c>
      <c r="F90" s="47" t="s">
        <v>16</v>
      </c>
      <c r="G90" s="47" t="s">
        <v>16</v>
      </c>
      <c r="H90" s="47" t="s">
        <v>16</v>
      </c>
      <c r="I90" s="47" t="s">
        <v>16</v>
      </c>
      <c r="J90" s="17">
        <f>46+3</f>
        <v>49</v>
      </c>
      <c r="K90" s="61">
        <f>AVERAGE(F90:J90)</f>
        <v>49</v>
      </c>
    </row>
    <row r="91" spans="1:11" x14ac:dyDescent="0.2">
      <c r="A91" s="40" t="s">
        <v>14</v>
      </c>
      <c r="F91" s="17">
        <v>70</v>
      </c>
      <c r="G91" s="17">
        <v>102</v>
      </c>
      <c r="H91" s="17">
        <f>135+279-123</f>
        <v>291</v>
      </c>
      <c r="I91" s="17">
        <f>101+65-27</f>
        <v>139</v>
      </c>
      <c r="J91" s="17">
        <v>38</v>
      </c>
      <c r="K91" s="61">
        <f>AVERAGE(F91:J91)</f>
        <v>128</v>
      </c>
    </row>
    <row r="92" spans="1:11" ht="3" customHeight="1" x14ac:dyDescent="0.2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62"/>
    </row>
    <row r="93" spans="1:11" ht="3" customHeight="1" x14ac:dyDescent="0.2">
      <c r="K93" s="63"/>
    </row>
    <row r="94" spans="1:11" ht="11.25" customHeight="1" x14ac:dyDescent="0.2">
      <c r="A94" s="40" t="s">
        <v>8</v>
      </c>
      <c r="B94" s="31"/>
      <c r="C94" s="31"/>
      <c r="D94" s="31"/>
      <c r="E94" s="31"/>
      <c r="F94" s="31">
        <f>F$88/F79*100</f>
        <v>1.1144883485309016</v>
      </c>
      <c r="G94" s="31">
        <f>G$88/G79*100</f>
        <v>0.64672594987873888</v>
      </c>
      <c r="H94" s="31">
        <f>H$88/H79*100</f>
        <v>7.6046374533307137</v>
      </c>
      <c r="I94" s="31">
        <f>I$88/I79*100</f>
        <v>3.6204268292682924</v>
      </c>
      <c r="J94" s="31">
        <f>J$88/J79*100</f>
        <v>62.031340684851997</v>
      </c>
      <c r="K94" s="67">
        <f>K$88/K79*100</f>
        <v>22.236895198268591</v>
      </c>
    </row>
    <row r="95" spans="1:11" ht="11.25" customHeight="1" x14ac:dyDescent="0.2">
      <c r="A95" s="40" t="s">
        <v>27</v>
      </c>
      <c r="B95" s="17"/>
      <c r="C95" s="17"/>
      <c r="D95" s="17"/>
      <c r="E95" s="17"/>
      <c r="F95" s="17">
        <f>F$88/F80*100</f>
        <v>7.5085324232081918</v>
      </c>
      <c r="G95" s="17">
        <f>G$88/G80*100</f>
        <v>3.9603960396039604</v>
      </c>
      <c r="H95" s="17">
        <f>H$88/H80*100</f>
        <v>31.33603238866397</v>
      </c>
      <c r="I95" s="17">
        <f>I$88/I80*100</f>
        <v>20.92511013215859</v>
      </c>
      <c r="J95" s="17">
        <f>J$88/J80*100</f>
        <v>406.69710806697105</v>
      </c>
      <c r="K95" s="61">
        <f>K$88/K80*100</f>
        <v>126.02910602910605</v>
      </c>
    </row>
    <row r="96" spans="1:11" ht="11.25" customHeight="1" x14ac:dyDescent="0.2">
      <c r="A96" s="40" t="s">
        <v>87</v>
      </c>
      <c r="B96" s="17"/>
      <c r="C96" s="17"/>
      <c r="D96" s="17"/>
      <c r="E96" s="17"/>
      <c r="F96" s="17">
        <f>F$88/F81*100</f>
        <v>16.296296296296298</v>
      </c>
      <c r="G96" s="17">
        <f>G$88/G81*100</f>
        <v>8.7591240875912408</v>
      </c>
      <c r="H96" s="17">
        <f>H$88/H81*100</f>
        <v>69.60431654676259</v>
      </c>
      <c r="I96" s="17">
        <f>I$88/I81*100</f>
        <v>35.141800246609122</v>
      </c>
      <c r="J96" s="17">
        <f>J$88/J81*100</f>
        <v>585.9649122807017</v>
      </c>
      <c r="K96" s="61">
        <f>K$88/K81*100</f>
        <v>225.52083333333334</v>
      </c>
    </row>
    <row r="97" spans="1:14" x14ac:dyDescent="0.2">
      <c r="A97" s="40" t="s">
        <v>13</v>
      </c>
      <c r="B97" s="17"/>
      <c r="C97" s="17"/>
      <c r="D97" s="17"/>
      <c r="E97" s="17"/>
      <c r="F97" s="17">
        <f>SUM(F89:F91)/F83*100</f>
        <v>6.4846416382252556</v>
      </c>
      <c r="G97" s="17">
        <f>SUM(G89:G91)/G83*100</f>
        <v>7.8195488721804516</v>
      </c>
      <c r="H97" s="17">
        <f>SUM(H89:H91)/H83*100</f>
        <v>13.364249578414839</v>
      </c>
      <c r="I97" s="17">
        <f>SUM(I89:I91)/I83*100</f>
        <v>5.8107577542206519</v>
      </c>
      <c r="J97" s="17">
        <f>SUM(J89:J91)/J83*100</f>
        <v>10.048848569434753</v>
      </c>
      <c r="K97" s="61">
        <f>SUM(K89:K91)/K83*100</f>
        <v>10.975017011762418</v>
      </c>
    </row>
    <row r="98" spans="1:14" x14ac:dyDescent="0.2">
      <c r="A98" s="74" t="s">
        <v>35</v>
      </c>
      <c r="B98" s="75"/>
      <c r="C98" s="75"/>
      <c r="D98" s="75"/>
      <c r="E98" s="75"/>
      <c r="F98" s="75">
        <f t="shared" ref="F98" si="23">(1-(1/(1+F97/100)))*100+F94</f>
        <v>7.2042319382745035</v>
      </c>
      <c r="G98" s="75">
        <f t="shared" ref="G98" si="24">(1-(1/(1+G97/100)))*100+G94</f>
        <v>7.8991666751228191</v>
      </c>
      <c r="H98" s="75">
        <f t="shared" ref="H98" si="25">(1-(1/(1+H97/100)))*100+H94</f>
        <v>19.393406512460501</v>
      </c>
      <c r="I98" s="75">
        <f t="shared" ref="I98" si="26">(1-(1/(1+I97/100)))*100+I94</f>
        <v>9.1120780352052009</v>
      </c>
      <c r="J98" s="75">
        <f t="shared" ref="J98" si="27">(1-(1/(1+J97/100)))*100+J94</f>
        <v>71.162602574515915</v>
      </c>
      <c r="K98" s="76">
        <f t="shared" ref="K98" si="28">(1-(1/(1+K97/100)))*100+K94</f>
        <v>32.126523789719187</v>
      </c>
    </row>
    <row r="99" spans="1:14" s="70" customFormat="1" ht="3" customHeight="1" x14ac:dyDescent="0.2">
      <c r="K99" s="71" t="e">
        <f>AVERAGE(J99)</f>
        <v>#DIV/0!</v>
      </c>
    </row>
    <row r="100" spans="1:14" ht="3" customHeight="1" x14ac:dyDescent="0.2">
      <c r="K100" s="63"/>
    </row>
    <row r="101" spans="1:14" ht="11.25" customHeight="1" x14ac:dyDescent="0.2">
      <c r="A101" s="73" t="s">
        <v>34</v>
      </c>
      <c r="B101" s="48"/>
      <c r="C101" s="48"/>
      <c r="D101" s="48"/>
      <c r="E101" s="48"/>
      <c r="F101" s="48"/>
      <c r="G101" s="48"/>
      <c r="H101" s="48"/>
      <c r="I101" s="48"/>
      <c r="J101" s="48"/>
      <c r="K101" s="72"/>
    </row>
    <row r="102" spans="1:14" x14ac:dyDescent="0.2">
      <c r="A102" s="40" t="s">
        <v>7</v>
      </c>
      <c r="F102" s="1">
        <v>22</v>
      </c>
      <c r="G102" s="1">
        <v>24</v>
      </c>
      <c r="H102" s="1">
        <v>387</v>
      </c>
      <c r="I102" s="1">
        <v>285</v>
      </c>
      <c r="J102" s="1">
        <f>754</f>
        <v>754</v>
      </c>
      <c r="K102" s="64">
        <f>AVERAGE(F102:J102)</f>
        <v>294.39999999999998</v>
      </c>
    </row>
    <row r="103" spans="1:14" x14ac:dyDescent="0.2">
      <c r="A103" s="40" t="s">
        <v>25</v>
      </c>
      <c r="F103" s="17">
        <v>6</v>
      </c>
      <c r="G103" s="17">
        <v>2</v>
      </c>
      <c r="H103" s="17">
        <v>26</v>
      </c>
      <c r="I103" s="17">
        <v>9</v>
      </c>
      <c r="J103" s="17">
        <f>23</f>
        <v>23</v>
      </c>
      <c r="K103" s="61">
        <f>AVERAGE(F103:J103)</f>
        <v>13.2</v>
      </c>
    </row>
    <row r="104" spans="1:14" x14ac:dyDescent="0.2">
      <c r="A104" s="40" t="s">
        <v>26</v>
      </c>
      <c r="F104" s="47" t="s">
        <v>16</v>
      </c>
      <c r="G104" s="47" t="s">
        <v>16</v>
      </c>
      <c r="H104" s="47" t="s">
        <v>16</v>
      </c>
      <c r="I104" s="47" t="s">
        <v>16</v>
      </c>
      <c r="J104" s="17">
        <f>3</f>
        <v>3</v>
      </c>
      <c r="K104" s="61">
        <f>AVERAGE(F104:J104)</f>
        <v>3</v>
      </c>
    </row>
    <row r="105" spans="1:14" x14ac:dyDescent="0.2">
      <c r="A105" s="40" t="s">
        <v>14</v>
      </c>
      <c r="F105" s="17">
        <v>70</v>
      </c>
      <c r="G105" s="17">
        <v>102</v>
      </c>
      <c r="H105" s="17">
        <f>135+279-123</f>
        <v>291</v>
      </c>
      <c r="I105" s="17">
        <f>101+65-27</f>
        <v>139</v>
      </c>
      <c r="J105" s="17">
        <v>38</v>
      </c>
      <c r="K105" s="61">
        <f>AVERAGE(F105:J105)</f>
        <v>128</v>
      </c>
    </row>
    <row r="106" spans="1:14" ht="3" customHeight="1" x14ac:dyDescent="0.2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62"/>
    </row>
    <row r="107" spans="1:14" ht="3" customHeight="1" x14ac:dyDescent="0.2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72"/>
    </row>
    <row r="108" spans="1:14" ht="11.25" customHeight="1" x14ac:dyDescent="0.2">
      <c r="A108" s="40" t="s">
        <v>8</v>
      </c>
      <c r="B108" s="31"/>
      <c r="C108" s="31"/>
      <c r="D108" s="31"/>
      <c r="E108" s="31"/>
      <c r="F108" s="31">
        <f>F$102/F79*100</f>
        <v>1.1144883485309016</v>
      </c>
      <c r="G108" s="31">
        <f>G$102/G79*100</f>
        <v>0.64672594987873888</v>
      </c>
      <c r="H108" s="31">
        <f>H$102/H79*100</f>
        <v>7.6046374533307137</v>
      </c>
      <c r="I108" s="31">
        <f>I$102/I79*100</f>
        <v>3.6204268292682924</v>
      </c>
      <c r="J108" s="31">
        <f>J$102/J79*100</f>
        <v>8.7521764364480568</v>
      </c>
      <c r="K108" s="67">
        <f>K$102/K79*100</f>
        <v>5.39965518506291</v>
      </c>
    </row>
    <row r="109" spans="1:14" ht="11.25" customHeight="1" x14ac:dyDescent="0.2">
      <c r="A109" s="40" t="s">
        <v>27</v>
      </c>
      <c r="B109" s="17"/>
      <c r="C109" s="17"/>
      <c r="D109" s="17"/>
      <c r="E109" s="17"/>
      <c r="F109" s="17">
        <f>F$102/F80*100</f>
        <v>7.5085324232081918</v>
      </c>
      <c r="G109" s="17">
        <f>G$102/G80*100</f>
        <v>3.9603960396039604</v>
      </c>
      <c r="H109" s="17">
        <f>H$102/H80*100</f>
        <v>31.33603238866397</v>
      </c>
      <c r="I109" s="17">
        <f>I$102/I80*100</f>
        <v>20.92511013215859</v>
      </c>
      <c r="J109" s="17">
        <f>J$102/J80*100</f>
        <v>57.3820395738204</v>
      </c>
      <c r="K109" s="61">
        <f>K$102/K80*100</f>
        <v>30.602910602910598</v>
      </c>
    </row>
    <row r="110" spans="1:14" ht="11.25" customHeight="1" x14ac:dyDescent="0.2">
      <c r="A110" s="40" t="s">
        <v>87</v>
      </c>
      <c r="B110" s="17"/>
      <c r="C110" s="17"/>
      <c r="D110" s="17"/>
      <c r="E110" s="17"/>
      <c r="F110" s="17">
        <f>F$102/F81*100</f>
        <v>16.296296296296298</v>
      </c>
      <c r="G110" s="17">
        <f>G$102/G81*100</f>
        <v>8.7591240875912408</v>
      </c>
      <c r="H110" s="17">
        <f>H$102/H81*100</f>
        <v>69.60431654676259</v>
      </c>
      <c r="I110" s="17">
        <f>I$102/I81*100</f>
        <v>35.141800246609122</v>
      </c>
      <c r="J110" s="17">
        <f>J$102/J81*100</f>
        <v>82.675438596491219</v>
      </c>
      <c r="K110" s="61">
        <f>K$102/K81*100</f>
        <v>54.761904761904759</v>
      </c>
    </row>
    <row r="111" spans="1:14" x14ac:dyDescent="0.2">
      <c r="A111" s="40" t="s">
        <v>13</v>
      </c>
      <c r="B111" s="17"/>
      <c r="C111" s="17"/>
      <c r="D111" s="17"/>
      <c r="E111" s="17"/>
      <c r="F111" s="17">
        <f>SUM(F103:F105)/F83*100</f>
        <v>6.4846416382252556</v>
      </c>
      <c r="G111" s="17">
        <f>SUM(G103:G105)/G83*100</f>
        <v>7.8195488721804516</v>
      </c>
      <c r="H111" s="17">
        <f>SUM(H103:H105)/H83*100</f>
        <v>13.364249578414839</v>
      </c>
      <c r="I111" s="17">
        <f>SUM(I103:I105)/I83*100</f>
        <v>5.8107577542206519</v>
      </c>
      <c r="J111" s="17">
        <f>SUM(J103:J105)/J83*100</f>
        <v>2.2330774598743894</v>
      </c>
      <c r="K111" s="61">
        <f>SUM(K103:K105)/K83*100</f>
        <v>7.0088461164576632</v>
      </c>
      <c r="N111" s="36"/>
    </row>
    <row r="112" spans="1:14" x14ac:dyDescent="0.2">
      <c r="A112" s="74" t="s">
        <v>35</v>
      </c>
      <c r="B112" s="75"/>
      <c r="C112" s="75"/>
      <c r="D112" s="75"/>
      <c r="E112" s="75"/>
      <c r="F112" s="75">
        <f t="shared" ref="F112" si="29">(1-(1/(1+F111/100)))*100+F108</f>
        <v>7.2042319382745035</v>
      </c>
      <c r="G112" s="75">
        <f t="shared" ref="G112" si="30">(1-(1/(1+G111/100)))*100+G108</f>
        <v>7.8991666751228191</v>
      </c>
      <c r="H112" s="75">
        <f t="shared" ref="H112" si="31">(1-(1/(1+H111/100)))*100+H108</f>
        <v>19.393406512460501</v>
      </c>
      <c r="I112" s="75">
        <f t="shared" ref="I112" si="32">(1-(1/(1+I111/100)))*100+I108</f>
        <v>9.1120780352052009</v>
      </c>
      <c r="J112" s="75">
        <f t="shared" ref="J112" si="33">(1-(1/(1+J111/100)))*100+J108</f>
        <v>10.936476777744998</v>
      </c>
      <c r="K112" s="76">
        <f t="shared" ref="K112" si="34">(1-(1/(1+K111/100)))*100+K108</f>
        <v>11.949437161807094</v>
      </c>
    </row>
    <row r="113" spans="1:11" ht="3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66" t="e">
        <f>AVERAGE(J113)</f>
        <v>#DIV/0!</v>
      </c>
    </row>
    <row r="114" spans="1:11" s="10" customFormat="1" ht="3" customHeight="1" x14ac:dyDescent="0.2"/>
    <row r="115" spans="1:11" x14ac:dyDescent="0.2">
      <c r="A115" s="41" t="s">
        <v>32</v>
      </c>
      <c r="B115" s="49"/>
      <c r="C115" s="49"/>
      <c r="D115" s="49"/>
      <c r="E115" s="49"/>
      <c r="F115" s="49"/>
      <c r="G115" s="49"/>
      <c r="H115" s="49"/>
      <c r="I115" s="49"/>
      <c r="J115" s="49"/>
      <c r="K115" s="49"/>
    </row>
    <row r="116" spans="1:11" x14ac:dyDescent="0.2">
      <c r="A116" t="s">
        <v>85</v>
      </c>
    </row>
    <row r="117" spans="1:11" x14ac:dyDescent="0.2">
      <c r="A117" t="s">
        <v>93</v>
      </c>
      <c r="F117" s="11"/>
      <c r="G117" s="11"/>
      <c r="H117" s="11"/>
      <c r="I117" s="11"/>
      <c r="J117" s="11"/>
      <c r="K117" s="11"/>
    </row>
    <row r="118" spans="1:11" x14ac:dyDescent="0.2">
      <c r="A118" t="s">
        <v>94</v>
      </c>
      <c r="B118" s="49"/>
      <c r="C118" s="49"/>
      <c r="D118" s="49"/>
      <c r="E118" s="49"/>
      <c r="F118" s="49"/>
      <c r="G118" s="49"/>
      <c r="H118" s="49"/>
      <c r="I118" s="49"/>
      <c r="J118" s="49"/>
      <c r="K118" s="49"/>
    </row>
    <row r="119" spans="1:11" ht="3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I161"/>
  <sheetViews>
    <sheetView showGridLines="0" workbookViewId="0">
      <selection activeCell="D102" sqref="D102"/>
    </sheetView>
  </sheetViews>
  <sheetFormatPr defaultRowHeight="11.25" x14ac:dyDescent="0.2"/>
  <cols>
    <col min="1" max="2" width="10.33203125" bestFit="1" customWidth="1"/>
    <col min="3" max="15" width="8.83203125" customWidth="1"/>
    <col min="16" max="19" width="9.6640625" bestFit="1" customWidth="1"/>
    <col min="20" max="20" width="10.1640625" bestFit="1" customWidth="1"/>
    <col min="21" max="146" width="9.5" bestFit="1" customWidth="1"/>
    <col min="147" max="174" width="10" bestFit="1" customWidth="1"/>
  </cols>
  <sheetData>
    <row r="3" spans="1:49" x14ac:dyDescent="0.2">
      <c r="A3" s="80">
        <v>1</v>
      </c>
      <c r="B3" s="21" t="s">
        <v>36</v>
      </c>
      <c r="D3" s="81">
        <v>30</v>
      </c>
      <c r="E3" s="21" t="s">
        <v>38</v>
      </c>
      <c r="F3" s="21"/>
      <c r="G3" s="21"/>
      <c r="H3" s="21"/>
      <c r="I3" s="21"/>
      <c r="J3" s="21"/>
      <c r="K3" s="21"/>
      <c r="L3" s="21"/>
      <c r="M3" s="21"/>
      <c r="N3" s="21"/>
    </row>
    <row r="4" spans="1:49" x14ac:dyDescent="0.2">
      <c r="A4" s="81">
        <v>10</v>
      </c>
      <c r="B4" s="21" t="s">
        <v>97</v>
      </c>
      <c r="D4" s="81">
        <v>10</v>
      </c>
      <c r="E4" t="s">
        <v>2</v>
      </c>
      <c r="F4" s="21"/>
      <c r="G4" s="21"/>
      <c r="H4" s="21"/>
      <c r="I4" s="21"/>
      <c r="J4" s="21"/>
      <c r="K4" s="21"/>
      <c r="L4" s="21"/>
      <c r="M4" s="21"/>
      <c r="N4" s="21"/>
    </row>
    <row r="5" spans="1:49" x14ac:dyDescent="0.2">
      <c r="A5" s="98">
        <v>0</v>
      </c>
      <c r="B5" s="21" t="s">
        <v>98</v>
      </c>
      <c r="D5" s="21"/>
      <c r="E5" s="21" t="s">
        <v>99</v>
      </c>
      <c r="F5" s="21"/>
      <c r="G5" s="21"/>
      <c r="H5" s="21"/>
      <c r="I5" s="21"/>
      <c r="J5" s="21"/>
      <c r="K5" s="21"/>
      <c r="L5" s="21"/>
      <c r="M5" s="21"/>
      <c r="N5" s="21"/>
    </row>
    <row r="6" spans="1:49" x14ac:dyDescent="0.2">
      <c r="A6" s="81"/>
      <c r="B6" s="21"/>
    </row>
    <row r="7" spans="1:49" x14ac:dyDescent="0.2">
      <c r="A7" s="85" t="s">
        <v>101</v>
      </c>
      <c r="B7" s="21"/>
    </row>
    <row r="8" spans="1:49" ht="3" customHeight="1" x14ac:dyDescent="0.2">
      <c r="A8" s="2"/>
      <c r="B8" s="19"/>
      <c r="C8" s="82"/>
      <c r="D8" s="2"/>
      <c r="E8" s="2"/>
      <c r="F8" s="2"/>
      <c r="G8" s="2"/>
      <c r="H8" s="2"/>
      <c r="I8" s="2"/>
    </row>
    <row r="9" spans="1:49" x14ac:dyDescent="0.2">
      <c r="C9" s="4" t="s">
        <v>39</v>
      </c>
      <c r="D9" s="4"/>
      <c r="E9" s="4"/>
      <c r="F9" s="4"/>
      <c r="G9" s="4"/>
      <c r="H9" s="4"/>
      <c r="I9" s="4"/>
    </row>
    <row r="10" spans="1:49" x14ac:dyDescent="0.2">
      <c r="C10" s="20">
        <v>-6</v>
      </c>
      <c r="D10" s="20">
        <v>-4</v>
      </c>
      <c r="E10" s="20">
        <v>-2</v>
      </c>
      <c r="F10" s="20">
        <v>0</v>
      </c>
      <c r="G10" s="20">
        <v>2</v>
      </c>
      <c r="H10" s="20">
        <v>4</v>
      </c>
      <c r="I10" s="20">
        <v>6</v>
      </c>
      <c r="L10" s="31"/>
    </row>
    <row r="11" spans="1:49" x14ac:dyDescent="0.2">
      <c r="A11" s="10"/>
      <c r="B11" s="33">
        <v>4</v>
      </c>
      <c r="C11" s="15">
        <f ca="1">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EBITDA*((1+C$10/100)^9)*(1-(TaxRate+Capex-NWC)/100))+(EBITDA*((1+C$10/100)^9)*$B11/(1+WACC/100)^10))</f>
        <v>3.8549342929166892</v>
      </c>
      <c r="D11" s="15">
        <f ca="1">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EBITDA*((1+D$10/100)^9)*(1-(TaxRate+Capex-NWC)/100))+(EBITDA*((1+D$10/100)^9)*$B11/(1+WACC/100)^10))</f>
        <v>4.25519979030949</v>
      </c>
      <c r="E11" s="15">
        <f ca="1">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EBITDA*((1+E$10/100)^9)*(1-(TaxRate+Capex-NWC)/100))+(EBITDA*((1+E$10/100)^9)*$B11/(1+WACC/100)^10))</f>
        <v>4.710698730710444</v>
      </c>
      <c r="F11" s="15">
        <f ca="1">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EBITDA*((1+F$10/100)^9)*(1-(TaxRate+Capex-NWC)/100))+(EBITDA*((1+F$10/100)^9)*$B11/(1+WACC/100)^10))</f>
        <v>5.228913421140934</v>
      </c>
      <c r="G11" s="15">
        <f ca="1">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EBITDA*((1+G$10/100)^9)*(1-(TaxRate+Capex-NWC)/100))+(EBITDA*((1+G$10/100)^9)*$B11/(1+WACC/100)^10))</f>
        <v>5.8182262917100616</v>
      </c>
      <c r="H11" s="15">
        <f ca="1">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EBITDA*((1+H$10/100)^9)*(1-(TaxRate+Capex-NWC)/100))+(EBITDA*((1+H$10/100)^9)*$B11/(1+WACC/100)^10))</f>
        <v>6.4880107645127172</v>
      </c>
      <c r="I11" s="15">
        <f ca="1">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EBITDA*((1+I$10/100)^9)*(1-(TaxRate+Capex-NWC)/100))+(EBITDA*((1+I$10/100)^9)*$B11/(1+WACC/100)^10))</f>
        <v>7.2487294242170401</v>
      </c>
      <c r="J11" s="36"/>
      <c r="K11" s="36"/>
      <c r="L11" s="93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</row>
    <row r="12" spans="1:49" x14ac:dyDescent="0.2">
      <c r="A12" s="10"/>
      <c r="B12" s="34">
        <v>6</v>
      </c>
      <c r="C12" s="32">
        <f ca="1">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EBITDA*((1+C$10/100)^9)*(1-(TaxRate+Capex-NWC)/100))+(EBITDA*((1+C$10/100)^9)*$B12/(1+WACC/100)^10))</f>
        <v>4.2967628946711791</v>
      </c>
      <c r="D12" s="32">
        <f ca="1">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EBITDA*((1+D$10/100)^9)*(1-(TaxRate+Capex-NWC)/100))+(EBITDA*((1+D$10/100)^9)*$B12/(1+WACC/100)^10))</f>
        <v>4.7892034598933844</v>
      </c>
      <c r="E12" s="32">
        <f ca="1">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EBITDA*((1+E$10/100)^9)*(1-(TaxRate+Capex-NWC)/100))+(EBITDA*((1+E$10/100)^9)*$B12/(1+WACC/100)^10))</f>
        <v>5.3535904402427814</v>
      </c>
      <c r="F12" s="32">
        <f ca="1">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EBITDA*((1+F$10/100)^9)*(1-(TaxRate+Capex-NWC)/100))+(EBITDA*((1+F$10/100)^9)*$B12/(1+WACC/100)^10))</f>
        <v>5.9999999999999964</v>
      </c>
      <c r="G12" s="32">
        <f ca="1">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EBITDA*((1+G$10/100)^9)*(1-(TaxRate+Capex-NWC)/100))+(EBITDA*((1+G$10/100)^9)*$B12/(1+WACC/100)^10))</f>
        <v>6.7397461318689302</v>
      </c>
      <c r="H12" s="32">
        <f ca="1">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EBITDA*((1+H$10/100)^9)*(1-(TaxRate+Capex-NWC)/100))+(EBITDA*((1+H$10/100)^9)*$B12/(1+WACC/100)^10))</f>
        <v>7.5855074006024923</v>
      </c>
      <c r="I12" s="32">
        <f ca="1">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EBITDA*((1+I$10/100)^9)*(1-(TaxRate+Capex-NWC)/100))+(EBITDA*((1+I$10/100)^9)*$B12/(1+WACC/100)^10))</f>
        <v>8.5514639747687973</v>
      </c>
      <c r="J12" s="86"/>
      <c r="K12" s="36"/>
      <c r="L12" s="93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49" x14ac:dyDescent="0.2">
      <c r="A13" s="50" t="s">
        <v>3</v>
      </c>
      <c r="B13" s="34">
        <v>8</v>
      </c>
      <c r="C13" s="32">
        <f ca="1">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EBITDA*((1+C$10/100)^9)*(1-(TaxRate+Capex-NWC)/100))+(EBITDA*((1+C$10/100)^9)*$B13/(1+WACC/100)^10))</f>
        <v>4.7385914964256681</v>
      </c>
      <c r="D13" s="32">
        <f ca="1">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EBITDA*((1+D$10/100)^9)*(1-(TaxRate+Capex-NWC)/100))+(EBITDA*((1+D$10/100)^9)*$B13/(1+WACC/100)^10))</f>
        <v>5.3232071294772805</v>
      </c>
      <c r="E13" s="32">
        <f ca="1">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EBITDA*((1+E$10/100)^9)*(1-(TaxRate+Capex-NWC)/100))+(EBITDA*((1+E$10/100)^9)*$B13/(1+WACC/100)^10))</f>
        <v>5.996482149775118</v>
      </c>
      <c r="F13" s="32">
        <f ca="1">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EBITDA*((1+F$10/100)^9)*(1-(TaxRate+Capex-NWC)/100))+(EBITDA*((1+F$10/100)^9)*$B13/(1+WACC/100)^10))</f>
        <v>6.7710865788590597</v>
      </c>
      <c r="G13" s="32">
        <f ca="1">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EBITDA*((1+G$10/100)^9)*(1-(TaxRate+Capex-NWC)/100))+(EBITDA*((1+G$10/100)^9)*$B13/(1+WACC/100)^10))</f>
        <v>7.6612659720277971</v>
      </c>
      <c r="H13" s="32">
        <f ca="1">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EBITDA*((1+H$10/100)^9)*(1-(TaxRate+Capex-NWC)/100))+(EBITDA*((1+H$10/100)^9)*$B13/(1+WACC/100)^10))</f>
        <v>8.6830040366922674</v>
      </c>
      <c r="I13" s="32">
        <f ca="1">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EBITDA*((1+I$10/100)^9)*(1-(TaxRate+Capex-NWC)/100))+(EBITDA*((1+I$10/100)^9)*$B13/(1+WACC/100)^10))</f>
        <v>9.8541985253205553</v>
      </c>
      <c r="J13" s="86"/>
      <c r="K13" s="36"/>
      <c r="L13" s="93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49" x14ac:dyDescent="0.2">
      <c r="A14" s="35" t="s">
        <v>37</v>
      </c>
      <c r="B14" s="34">
        <v>10</v>
      </c>
      <c r="C14" s="32">
        <f ca="1">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EBITDA*((1+C$10/100)^9)*(1-(TaxRate+Capex-NWC)/100))+(EBITDA*((1+C$10/100)^9)*$B14/(1+WACC/100)^10))</f>
        <v>5.1804200981801571</v>
      </c>
      <c r="D14" s="32">
        <f ca="1">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EBITDA*((1+D$10/100)^9)*(1-(TaxRate+Capex-NWC)/100))+(EBITDA*((1+D$10/100)^9)*$B14/(1+WACC/100)^10))</f>
        <v>5.8572107990611748</v>
      </c>
      <c r="E14" s="32">
        <f ca="1">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EBITDA*((1+E$10/100)^9)*(1-(TaxRate+Capex-NWC)/100))+(EBITDA*((1+E$10/100)^9)*$B14/(1+WACC/100)^10))</f>
        <v>6.6393738593074545</v>
      </c>
      <c r="F14" s="32">
        <f ca="1">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EBITDA*((1+F$10/100)^9)*(1-(TaxRate+Capex-NWC)/100))+(EBITDA*((1+F$10/100)^9)*$B14/(1+WACC/100)^10))</f>
        <v>7.542173157718123</v>
      </c>
      <c r="G14" s="32">
        <f ca="1">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EBITDA*((1+G$10/100)^9)*(1-(TaxRate+Capex-NWC)/100))+(EBITDA*((1+G$10/100)^9)*$B14/(1+WACC/100)^10))</f>
        <v>8.582785812186664</v>
      </c>
      <c r="H14" s="32">
        <f ca="1">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EBITDA*((1+H$10/100)^9)*(1-(TaxRate+Capex-NWC)/100))+(EBITDA*((1+H$10/100)^9)*$B14/(1+WACC/100)^10))</f>
        <v>9.7805006727820434</v>
      </c>
      <c r="I14" s="32">
        <f ca="1">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EBITDA*((1+I$10/100)^9)*(1-(TaxRate+Capex-NWC)/100))+(EBITDA*((1+I$10/100)^9)*$B14/(1+WACC/100)^10))</f>
        <v>11.156933075872313</v>
      </c>
      <c r="J14" s="86"/>
      <c r="K14" s="17"/>
      <c r="L14" s="93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49" x14ac:dyDescent="0.2">
      <c r="A15" s="35" t="s">
        <v>5</v>
      </c>
      <c r="B15" s="34">
        <v>12</v>
      </c>
      <c r="C15" s="32">
        <f ca="1">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EBITDA*((1+C$10/100)^9)*(1-(TaxRate+Capex-NWC)/100))+(EBITDA*((1+C$10/100)^9)*$B15/(1+WACC/100)^10))</f>
        <v>5.6222486999346462</v>
      </c>
      <c r="D15" s="32">
        <f ca="1">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EBITDA*((1+D$10/100)^9)*(1-(TaxRate+Capex-NWC)/100))+(EBITDA*((1+D$10/100)^9)*$B15/(1+WACC/100)^10))</f>
        <v>6.39121446864507</v>
      </c>
      <c r="E15" s="32">
        <f ca="1">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EBITDA*((1+E$10/100)^9)*(1-(TaxRate+Capex-NWC)/100))+(EBITDA*((1+E$10/100)^9)*$B15/(1+WACC/100)^10))</f>
        <v>7.2822655688397919</v>
      </c>
      <c r="F15" s="32">
        <f ca="1">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EBITDA*((1+F$10/100)^9)*(1-(TaxRate+Capex-NWC)/100))+(EBITDA*((1+F$10/100)^9)*$B15/(1+WACC/100)^10))</f>
        <v>8.3132597365771854</v>
      </c>
      <c r="G15" s="32">
        <f ca="1">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EBITDA*((1+G$10/100)^9)*(1-(TaxRate+Capex-NWC)/100))+(EBITDA*((1+G$10/100)^9)*$B15/(1+WACC/100)^10))</f>
        <v>9.5043056523455327</v>
      </c>
      <c r="H15" s="32">
        <f ca="1">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EBITDA*((1+H$10/100)^9)*(1-(TaxRate+Capex-NWC)/100))+(EBITDA*((1+H$10/100)^9)*$B15/(1+WACC/100)^10))</f>
        <v>10.877997308871819</v>
      </c>
      <c r="I15" s="32">
        <f ca="1">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EBITDA*((1+I$10/100)^9)*(1-(TaxRate+Capex-NWC)/100))+(EBITDA*((1+I$10/100)^9)*$B15/(1+WACC/100)^10))</f>
        <v>12.459667626424071</v>
      </c>
      <c r="J15" s="36"/>
      <c r="K15" s="36"/>
      <c r="L15" s="93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49" x14ac:dyDescent="0.2">
      <c r="A16" s="10"/>
      <c r="B16" s="34">
        <v>14</v>
      </c>
      <c r="C16" s="32">
        <f ca="1">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EBITDA*((1+C$10/100)^9)*(1-(TaxRate+Capex-NWC)/100))+(EBITDA*((1+C$10/100)^9)*$B16/(1+WACC/100)^10))</f>
        <v>6.0640773016891361</v>
      </c>
      <c r="D16" s="32">
        <f ca="1">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EBITDA*((1+D$10/100)^9)*(1-(TaxRate+Capex-NWC)/100))+(EBITDA*((1+D$10/100)^9)*$B16/(1+WACC/100)^10))</f>
        <v>6.9252181382289653</v>
      </c>
      <c r="E16" s="32">
        <f ca="1">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EBITDA*((1+E$10/100)^9)*(1-(TaxRate+Capex-NWC)/100))+(EBITDA*((1+E$10/100)^9)*$B16/(1+WACC/100)^10))</f>
        <v>7.9251572783721294</v>
      </c>
      <c r="F16" s="32">
        <f ca="1">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EBITDA*((1+F$10/100)^9)*(1-(TaxRate+Capex-NWC)/100))+(EBITDA*((1+F$10/100)^9)*$B16/(1+WACC/100)^10))</f>
        <v>9.0843463154362478</v>
      </c>
      <c r="G16" s="32">
        <f ca="1">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EBITDA*((1+G$10/100)^9)*(1-(TaxRate+Capex-NWC)/100))+(EBITDA*((1+G$10/100)^9)*$B16/(1+WACC/100)^10))</f>
        <v>10.4258254925044</v>
      </c>
      <c r="H16" s="32">
        <f ca="1">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EBITDA*((1+H$10/100)^9)*(1-(TaxRate+Capex-NWC)/100))+(EBITDA*((1+H$10/100)^9)*$B16/(1+WACC/100)^10))</f>
        <v>11.975493944961594</v>
      </c>
      <c r="I16" s="32">
        <f ca="1">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EBITDA*((1+I$10/100)^9)*(1-(TaxRate+Capex-NWC)/100))+(EBITDA*((1+I$10/100)^9)*$B16/(1+WACC/100)^10))</f>
        <v>13.762402176975828</v>
      </c>
      <c r="J16" s="86"/>
      <c r="K16" s="86"/>
      <c r="L16" s="93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1:23" x14ac:dyDescent="0.2">
      <c r="A17" s="10"/>
      <c r="B17" s="34">
        <v>16</v>
      </c>
      <c r="C17" s="32">
        <f ca="1">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EBITDA*((1+C$10/100)^9)*(1-(TaxRate+Capex-NWC)/100))+(EBITDA*((1+C$10/100)^9)*$B17/(1+WACC/100)^10))</f>
        <v>6.5059059034436251</v>
      </c>
      <c r="D17" s="32">
        <f ca="1">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EBITDA*((1+D$10/100)^9)*(1-(TaxRate+Capex-NWC)/100))+(EBITDA*((1+D$10/100)^9)*$B17/(1+WACC/100)^10))</f>
        <v>7.4592218078128605</v>
      </c>
      <c r="E17" s="32">
        <f ca="1">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EBITDA*((1+E$10/100)^9)*(1-(TaxRate+Capex-NWC)/100))+(EBITDA*((1+E$10/100)^9)*$B17/(1+WACC/100)^10))</f>
        <v>8.568048987904465</v>
      </c>
      <c r="F17" s="32">
        <f ca="1">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EBITDA*((1+F$10/100)^9)*(1-(TaxRate+Capex-NWC)/100))+(EBITDA*((1+F$10/100)^9)*$B17/(1+WACC/100)^10))</f>
        <v>9.855432894295312</v>
      </c>
      <c r="G17" s="32">
        <f ca="1">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EBITDA*((1+G$10/100)^9)*(1-(TaxRate+Capex-NWC)/100))+(EBITDA*((1+G$10/100)^9)*$B17/(1+WACC/100)^10))</f>
        <v>11.347345332663267</v>
      </c>
      <c r="H17" s="32">
        <f ca="1">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EBITDA*((1+H$10/100)^9)*(1-(TaxRate+Capex-NWC)/100))+(EBITDA*((1+H$10/100)^9)*$B17/(1+WACC/100)^10))</f>
        <v>13.072990581051368</v>
      </c>
      <c r="I17" s="32">
        <f ca="1">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EBITDA*((1+I$10/100)^9)*(1-(TaxRate+Capex-NWC)/100))+(EBITDA*((1+I$10/100)^9)*$B17/(1+WACC/100)^10))</f>
        <v>15.065136727527586</v>
      </c>
      <c r="J17" s="86"/>
      <c r="K17" s="86"/>
      <c r="L17" s="93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</row>
    <row r="20" spans="1:23" x14ac:dyDescent="0.2">
      <c r="A20" s="5" t="s">
        <v>40</v>
      </c>
    </row>
    <row r="21" spans="1:23" ht="3" customHeight="1" x14ac:dyDescent="0.2">
      <c r="A21" s="88"/>
      <c r="B21" s="88"/>
      <c r="C21" s="88"/>
      <c r="D21" s="88"/>
      <c r="E21" s="88"/>
      <c r="F21" s="88"/>
      <c r="G21" s="88"/>
      <c r="H21" s="88"/>
      <c r="I21" s="88"/>
    </row>
    <row r="22" spans="1:23" x14ac:dyDescent="0.2">
      <c r="C22" s="4" t="s">
        <v>39</v>
      </c>
      <c r="D22" s="4"/>
      <c r="E22" s="4"/>
      <c r="F22" s="4"/>
      <c r="G22" s="4"/>
      <c r="H22" s="4"/>
      <c r="I22" s="4"/>
    </row>
    <row r="23" spans="1:23" x14ac:dyDescent="0.2">
      <c r="C23" s="20">
        <f>C10</f>
        <v>-6</v>
      </c>
      <c r="D23" s="20">
        <f t="shared" ref="D23:I23" si="0">D10</f>
        <v>-4</v>
      </c>
      <c r="E23" s="20">
        <f t="shared" si="0"/>
        <v>-2</v>
      </c>
      <c r="F23" s="20">
        <f t="shared" si="0"/>
        <v>0</v>
      </c>
      <c r="G23" s="20">
        <f t="shared" si="0"/>
        <v>2</v>
      </c>
      <c r="H23" s="20">
        <f t="shared" si="0"/>
        <v>4</v>
      </c>
      <c r="I23" s="20">
        <f t="shared" si="0"/>
        <v>6</v>
      </c>
    </row>
    <row r="24" spans="1:23" x14ac:dyDescent="0.2">
      <c r="A24" s="10"/>
      <c r="B24" s="33">
        <f>B11</f>
        <v>4</v>
      </c>
      <c r="C24" s="11">
        <f ca="1">(EBITDA*((1+C$10/100)^9)*$B24/(1+WACC/100)^10)/(NPV(WACC/100,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EBITDA*((1+C$10/100)^9)*(1-(TaxRate+Capex-NWC)/100))+(EBITDA*((1+C$10/100)^9)*$B24/(1+WACC/100)^10))*100</f>
        <v>22.922756559889194</v>
      </c>
      <c r="D24" s="11">
        <f ca="1">(EBITDA*((1+D$10/100)^9)*$B24/(1+WACC/100)^10)/(NPV(WACC/100,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EBITDA*((1+D$10/100)^9)*(1-(TaxRate+Capex-NWC)/100))+(EBITDA*((1+D$10/100)^9)*$B24/(1+WACC/100)^10))*100</f>
        <v>25.098876475788501</v>
      </c>
      <c r="E24" s="11">
        <f ca="1">(EBITDA*((1+E$10/100)^9)*$B24/(1+WACC/100)^10)/(NPV(WACC/100,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EBITDA*((1+E$10/100)^9)*(1-(TaxRate+Capex-NWC)/100))+(EBITDA*((1+E$10/100)^9)*$B24/(1+WACC/100)^10))*100</f>
        <v>27.29496180008859</v>
      </c>
      <c r="F24" s="11">
        <f ca="1">(EBITDA*((1+F$10/100)^9)*$B24/(1+WACC/100)^10)/(NPV(WACC/100,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EBITDA*((1+F$10/100)^9)*(1-(TaxRate+Capex-NWC)/100))+(EBITDA*((1+F$10/100)^9)*$B24/(1+WACC/100)^10))*100</f>
        <v>29.493185935781437</v>
      </c>
      <c r="G24" s="11">
        <f ca="1">(EBITDA*((1+G$10/100)^9)*$B24/(1+WACC/100)^10)/(NPV(WACC/100,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EBITDA*((1+G$10/100)^9)*(1-(TaxRate+Capex-NWC)/100))+(EBITDA*((1+G$10/100)^9)*$B24/(1+WACC/100)^10))*100</f>
        <v>31.677002370013334</v>
      </c>
      <c r="H24" s="11">
        <f ca="1">(EBITDA*((1+H$10/100)^9)*$B24/(1+WACC/100)^10)/(NPV(WACC/100,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EBITDA*((1+H$10/100)^9)*(1-(TaxRate+Capex-NWC)/100))+(EBITDA*((1+H$10/100)^9)*$B24/(1+WACC/100)^10))*100</f>
        <v>33.831529444825229</v>
      </c>
      <c r="I24" s="11">
        <f ca="1">(EBITDA*((1+I$10/100)^9)*$B24/(1+WACC/100)^10)/(NPV(WACC/100,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EBITDA*((1+I$10/100)^9)*(1-(TaxRate+Capex-NWC)/100))+(EBITDA*((1+I$10/100)^9)*$B24/(1+WACC/100)^10))*100</f>
        <v>35.943804060322485</v>
      </c>
      <c r="M24" s="36"/>
      <c r="N24" s="36"/>
      <c r="O24" s="36"/>
      <c r="P24" s="36"/>
      <c r="Q24" s="36"/>
      <c r="R24" s="36"/>
      <c r="S24" s="36"/>
    </row>
    <row r="25" spans="1:23" x14ac:dyDescent="0.2">
      <c r="A25" s="10"/>
      <c r="B25" s="34">
        <f t="shared" ref="B25:B30" si="1">B12</f>
        <v>6</v>
      </c>
      <c r="C25" s="16">
        <f ca="1">(EBITDA*((1+C$10/100)^9)*$B25/(1+WACC/100)^10)/(NPV(WACC/100,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EBITDA*((1+C$10/100)^9)*(1-(TaxRate+Capex-NWC)/100))+(EBITDA*((1+C$10/100)^9)*$B25/(1+WACC/100)^10))*100</f>
        <v>30.848474485462717</v>
      </c>
      <c r="D25" s="16">
        <f ca="1">(EBITDA*((1+D$10/100)^9)*$B25/(1+WACC/100)^10)/(NPV(WACC/100,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EBITDA*((1+D$10/100)^9)*(1-(TaxRate+Capex-NWC)/100))+(EBITDA*((1+D$10/100)^9)*$B25/(1+WACC/100)^10))*100</f>
        <v>33.450468792306197</v>
      </c>
      <c r="E25" s="16">
        <f ca="1">(EBITDA*((1+E$10/100)^9)*$B25/(1+WACC/100)^10)/(NPV(WACC/100,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EBITDA*((1+E$10/100)^9)*(1-(TaxRate+Capex-NWC)/100))+(EBITDA*((1+E$10/100)^9)*$B25/(1+WACC/100)^10))*100</f>
        <v>36.025825100463727</v>
      </c>
      <c r="F25" s="16">
        <f ca="1">(EBITDA*((1+F$10/100)^9)*$B25/(1+WACC/100)^10)/(NPV(WACC/100,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EBITDA*((1+F$10/100)^9)*(1-(TaxRate+Capex-NWC)/100))+(EBITDA*((1+F$10/100)^9)*$B25/(1+WACC/100)^10))*100</f>
        <v>38.55432894295317</v>
      </c>
      <c r="G25" s="16">
        <f ca="1">(EBITDA*((1+G$10/100)^9)*$B25/(1+WACC/100)^10)/(NPV(WACC/100,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EBITDA*((1+G$10/100)^9)*(1-(TaxRate+Capex-NWC)/100))+(EBITDA*((1+G$10/100)^9)*$B25/(1+WACC/100)^10))*100</f>
        <v>41.018748575771518</v>
      </c>
      <c r="H25" s="16">
        <f ca="1">(EBITDA*((1+H$10/100)^9)*$B25/(1+WACC/100)^10)/(NPV(WACC/100,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EBITDA*((1+H$10/100)^9)*(1-(TaxRate+Capex-NWC)/100))+(EBITDA*((1+H$10/100)^9)*$B25/(1+WACC/100)^10))*100</f>
        <v>43.405005550555714</v>
      </c>
      <c r="I25" s="16">
        <f ca="1">(EBITDA*((1+I$10/100)^9)*$B25/(1+WACC/100)^10)/(NPV(WACC/100,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EBITDA*((1+I$10/100)^9)*(1-(TaxRate+Capex-NWC)/100))+(EBITDA*((1+I$10/100)^9)*$B25/(1+WACC/100)^10))*100</f>
        <v>45.702158872287562</v>
      </c>
      <c r="M25" s="36"/>
      <c r="N25" s="36"/>
      <c r="O25" s="36"/>
      <c r="P25" s="36"/>
      <c r="Q25" s="36"/>
      <c r="R25" s="36"/>
      <c r="S25" s="36"/>
    </row>
    <row r="26" spans="1:23" x14ac:dyDescent="0.2">
      <c r="A26" s="50" t="s">
        <v>3</v>
      </c>
      <c r="B26" s="34">
        <f t="shared" si="1"/>
        <v>8</v>
      </c>
      <c r="C26" s="16">
        <f ca="1">(EBITDA*((1+C$10/100)^9)*$B26/(1+WACC/100)^10)/(NPV(WACC/100,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EBITDA*((1+C$10/100)^9)*(1-(TaxRate+Capex-NWC)/100))+(EBITDA*((1+C$10/100)^9)*$B26/(1+WACC/100)^10))*100</f>
        <v>37.296196735908701</v>
      </c>
      <c r="D26" s="16">
        <f ca="1">(EBITDA*((1+D$10/100)^9)*$B26/(1+WACC/100)^10)/(NPV(WACC/100,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EBITDA*((1+D$10/100)^9)*(1-(TaxRate+Capex-NWC)/100))+(EBITDA*((1+D$10/100)^9)*$B26/(1+WACC/100)^10))*100</f>
        <v>40.126461856187987</v>
      </c>
      <c r="E26" s="16">
        <f ca="1">(EBITDA*((1+E$10/100)^9)*$B26/(1+WACC/100)^10)/(NPV(WACC/100,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EBITDA*((1+E$10/100)^9)*(1-(TaxRate+Capex-NWC)/100))+(EBITDA*((1+E$10/100)^9)*$B26/(1+WACC/100)^10))*100</f>
        <v>42.884590896777489</v>
      </c>
      <c r="F26" s="16">
        <f ca="1">(EBITDA*((1+F$10/100)^9)*$B26/(1+WACC/100)^10)/(NPV(WACC/100,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EBITDA*((1+F$10/100)^9)*(1-(TaxRate+Capex-NWC)/100))+(EBITDA*((1+F$10/100)^9)*$B26/(1+WACC/100)^10))*100</f>
        <v>45.551718760565159</v>
      </c>
      <c r="G26" s="16">
        <f ca="1">(EBITDA*((1+G$10/100)^9)*$B26/(1+WACC/100)^10)/(NPV(WACC/100,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EBITDA*((1+G$10/100)^9)*(1-(TaxRate+Capex-NWC)/100))+(EBITDA*((1+G$10/100)^9)*$B26/(1+WACC/100)^10))*100</f>
        <v>48.113188787516172</v>
      </c>
      <c r="H26" s="16">
        <f ca="1">(EBITDA*((1+H$10/100)^9)*$B26/(1+WACC/100)^10)/(NPV(WACC/100,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EBITDA*((1+H$10/100)^9)*(1-(TaxRate+Capex-NWC)/100))+(EBITDA*((1+H$10/100)^9)*$B26/(1+WACC/100)^10))*100</f>
        <v>50.558384239003964</v>
      </c>
      <c r="I26" s="16">
        <f ca="1">(EBITDA*((1+I$10/100)^9)*$B26/(1+WACC/100)^10)/(NPV(WACC/100,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EBITDA*((1+I$10/100)^9)*(1-(TaxRate+Capex-NWC)/100))+(EBITDA*((1+I$10/100)^9)*$B26/(1+WACC/100)^10))*100</f>
        <v>52.880385845864822</v>
      </c>
      <c r="M26" s="36"/>
      <c r="N26" s="36"/>
      <c r="O26" s="36"/>
      <c r="P26" s="36"/>
      <c r="Q26" s="36"/>
      <c r="R26" s="36"/>
      <c r="S26" s="36"/>
    </row>
    <row r="27" spans="1:23" x14ac:dyDescent="0.2">
      <c r="A27" s="35" t="s">
        <v>37</v>
      </c>
      <c r="B27" s="34">
        <f t="shared" si="1"/>
        <v>10</v>
      </c>
      <c r="C27" s="16">
        <f ca="1">(EBITDA*((1+C$10/100)^9)*$B27/(1+WACC/100)^10)/(NPV(WACC/100,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EBITDA*((1+C$10/100)^9)*(1-(TaxRate+Capex-NWC)/100))+(EBITDA*((1+C$10/100)^9)*$B27/(1+WACC/100)^10))*100</f>
        <v>42.644089994718804</v>
      </c>
      <c r="D27" s="16">
        <f ca="1">(EBITDA*((1+D$10/100)^9)*$B27/(1+WACC/100)^10)/(NPV(WACC/100,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EBITDA*((1+D$10/100)^9)*(1-(TaxRate+Capex-NWC)/100))+(EBITDA*((1+D$10/100)^9)*$B27/(1+WACC/100)^10))*100</f>
        <v>45.585150330383193</v>
      </c>
      <c r="E27" s="16">
        <f ca="1">(EBITDA*((1+E$10/100)^9)*$B27/(1+WACC/100)^10)/(NPV(WACC/100,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EBITDA*((1+E$10/100)^9)*(1-(TaxRate+Capex-NWC)/100))+(EBITDA*((1+E$10/100)^9)*$B27/(1+WACC/100)^10))*100</f>
        <v>48.41508575624902</v>
      </c>
      <c r="F27" s="16">
        <f ca="1">(EBITDA*((1+F$10/100)^9)*$B27/(1+WACC/100)^10)/(NPV(WACC/100,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EBITDA*((1+F$10/100)^9)*(1-(TaxRate+Capex-NWC)/100))+(EBITDA*((1+F$10/100)^9)*$B27/(1+WACC/100)^10))*100</f>
        <v>51.118329076679167</v>
      </c>
      <c r="G27" s="16">
        <f ca="1">(EBITDA*((1+G$10/100)^9)*$B27/(1+WACC/100)^10)/(NPV(WACC/100,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EBITDA*((1+G$10/100)^9)*(1-(TaxRate+Capex-NWC)/100))+(EBITDA*((1+G$10/100)^9)*$B27/(1+WACC/100)^10))*100</f>
        <v>53.684191841907861</v>
      </c>
      <c r="H27" s="16">
        <f ca="1">(EBITDA*((1+H$10/100)^9)*$B27/(1+WACC/100)^10)/(NPV(WACC/100,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EBITDA*((1+H$10/100)^9)*(1-(TaxRate+Capex-NWC)/100))+(EBITDA*((1+H$10/100)^9)*$B27/(1+WACC/100)^10))*100</f>
        <v>56.106362690816859</v>
      </c>
      <c r="I27" s="16">
        <f ca="1">(EBITDA*((1+I$10/100)^9)*$B27/(1+WACC/100)^10)/(NPV(WACC/100,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EBITDA*((1+I$10/100)^9)*(1-(TaxRate+Capex-NWC)/100))+(EBITDA*((1+I$10/100)^9)*$B27/(1+WACC/100)^10))*100</f>
        <v>58.382287573679925</v>
      </c>
      <c r="M27" s="36"/>
      <c r="N27" s="36"/>
      <c r="O27" s="36"/>
      <c r="P27" s="36"/>
      <c r="Q27" s="36"/>
      <c r="R27" s="36"/>
      <c r="S27" s="36"/>
    </row>
    <row r="28" spans="1:23" x14ac:dyDescent="0.2">
      <c r="A28" s="35" t="s">
        <v>5</v>
      </c>
      <c r="B28" s="34">
        <f t="shared" si="1"/>
        <v>12</v>
      </c>
      <c r="C28" s="16">
        <f ca="1">(EBITDA*((1+C$10/100)^9)*$B28/(1+WACC/100)^10)/(NPV(WACC/100,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EBITDA*((1+C$10/100)^9)*(1-(TaxRate+Capex-NWC)/100))+(EBITDA*((1+C$10/100)^9)*$B28/(1+WACC/100)^10))*100</f>
        <v>47.151446903402743</v>
      </c>
      <c r="D28" s="16">
        <f ca="1">(EBITDA*((1+D$10/100)^9)*$B28/(1+WACC/100)^10)/(NPV(WACC/100,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EBITDA*((1+D$10/100)^9)*(1-(TaxRate+Capex-NWC)/100))+(EBITDA*((1+D$10/100)^9)*$B28/(1+WACC/100)^10))*100</f>
        <v>50.131661724420574</v>
      </c>
      <c r="E28" s="16">
        <f ca="1">(EBITDA*((1+E$10/100)^9)*$B28/(1+WACC/100)^10)/(NPV(WACC/100,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EBITDA*((1+E$10/100)^9)*(1-(TaxRate+Capex-NWC)/100))+(EBITDA*((1+E$10/100)^9)*$B28/(1+WACC/100)^10))*100</f>
        <v>52.969096234272229</v>
      </c>
      <c r="F28" s="16">
        <f ca="1">(EBITDA*((1+F$10/100)^9)*$B28/(1+WACC/100)^10)/(NPV(WACC/100,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EBITDA*((1+F$10/100)^9)*(1-(TaxRate+Capex-NWC)/100))+(EBITDA*((1+F$10/100)^9)*$B28/(1+WACC/100)^10))*100</f>
        <v>55.652290674840053</v>
      </c>
      <c r="G28" s="16">
        <f ca="1">(EBITDA*((1+G$10/100)^9)*$B28/(1+WACC/100)^10)/(NPV(WACC/100,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EBITDA*((1+G$10/100)^9)*(1-(TaxRate+Capex-NWC)/100))+(EBITDA*((1+G$10/100)^9)*$B28/(1+WACC/100)^10))*100</f>
        <v>58.174886658750239</v>
      </c>
      <c r="H28" s="16">
        <f ca="1">(EBITDA*((1+H$10/100)^9)*$B28/(1+WACC/100)^10)/(NPV(WACC/100,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EBITDA*((1+H$10/100)^9)*(1-(TaxRate+Capex-NWC)/100))+(EBITDA*((1+H$10/100)^9)*$B28/(1+WACC/100)^10))*100</f>
        <v>60.534854252704307</v>
      </c>
      <c r="I28" s="16">
        <f ca="1">(EBITDA*((1+I$10/100)^9)*$B28/(1+WACC/100)^10)/(NPV(WACC/100,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EBITDA*((1+I$10/100)^9)*(1-(TaxRate+Capex-NWC)/100))+(EBITDA*((1+I$10/100)^9)*$B28/(1+WACC/100)^10))*100</f>
        <v>62.733674265385332</v>
      </c>
      <c r="M28" s="36"/>
      <c r="N28" s="36"/>
      <c r="O28" s="36"/>
      <c r="P28" s="36"/>
      <c r="Q28" s="36"/>
      <c r="R28" s="36"/>
      <c r="S28" s="36"/>
    </row>
    <row r="29" spans="1:23" x14ac:dyDescent="0.2">
      <c r="A29" s="10"/>
      <c r="B29" s="34">
        <f t="shared" si="1"/>
        <v>14</v>
      </c>
      <c r="C29" s="16">
        <f ca="1">(EBITDA*((1+C$10/100)^9)*$B29/(1+WACC/100)^10)/(NPV(WACC/100,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EBITDA*((1+C$10/100)^9)*(1-(TaxRate+Capex-NWC)/100))+(EBITDA*((1+C$10/100)^9)*$B29/(1+WACC/100)^10))*100</f>
        <v>51.001991868077482</v>
      </c>
      <c r="D29" s="16">
        <f ca="1">(EBITDA*((1+D$10/100)^9)*$B29/(1+WACC/100)^10)/(NPV(WACC/100,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EBITDA*((1+D$10/100)^9)*(1-(TaxRate+Capex-NWC)/100))+(EBITDA*((1+D$10/100)^9)*$B29/(1+WACC/100)^10))*100</f>
        <v>53.97701000135163</v>
      </c>
      <c r="E29" s="16">
        <f ca="1">(EBITDA*((1+E$10/100)^9)*$B29/(1+WACC/100)^10)/(NPV(WACC/100,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EBITDA*((1+E$10/100)^9)*(1-(TaxRate+Capex-NWC)/100))+(EBITDA*((1+E$10/100)^9)*$B29/(1+WACC/100)^10))*100</f>
        <v>56.784260660764232</v>
      </c>
      <c r="F29" s="16">
        <f ca="1">(EBITDA*((1+F$10/100)^9)*$B29/(1+WACC/100)^10)/(NPV(WACC/100,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EBITDA*((1+F$10/100)^9)*(1-(TaxRate+Capex-NWC)/100))+(EBITDA*((1+F$10/100)^9)*$B29/(1+WACC/100)^10))*100</f>
        <v>59.416559701623804</v>
      </c>
      <c r="G29" s="16">
        <f ca="1">(EBITDA*((1+G$10/100)^9)*$B29/(1+WACC/100)^10)/(NPV(WACC/100,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EBITDA*((1+G$10/100)^9)*(1-(TaxRate+Capex-NWC)/100))+(EBITDA*((1+G$10/100)^9)*$B29/(1+WACC/100)^10))*100</f>
        <v>61.871732705959161</v>
      </c>
      <c r="H29" s="16">
        <f ca="1">(EBITDA*((1+H$10/100)^9)*$B29/(1+WACC/100)^10)/(NPV(WACC/100,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EBITDA*((1+H$10/100)^9)*(1-(TaxRate+Capex-NWC)/100))+(EBITDA*((1+H$10/100)^9)*$B29/(1+WACC/100)^10))*100</f>
        <v>64.151645752037211</v>
      </c>
      <c r="I29" s="16">
        <f ca="1">(EBITDA*((1+I$10/100)^9)*$B29/(1+WACC/100)^10)/(NPV(WACC/100,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EBITDA*((1+I$10/100)^9)*(1-(TaxRate+Capex-NWC)/100))+(EBITDA*((1+I$10/100)^9)*$B29/(1+WACC/100)^10))*100</f>
        <v>66.261265559572223</v>
      </c>
      <c r="M29" s="36"/>
      <c r="N29" s="36"/>
      <c r="O29" s="36"/>
      <c r="P29" s="36"/>
      <c r="Q29" s="36"/>
      <c r="R29" s="36"/>
      <c r="S29" s="36"/>
    </row>
    <row r="30" spans="1:23" x14ac:dyDescent="0.2">
      <c r="A30" s="10"/>
      <c r="B30" s="34">
        <f t="shared" si="1"/>
        <v>16</v>
      </c>
      <c r="C30" s="16">
        <f ca="1">(EBITDA*((1+C$10/100)^9)*$B30/(1+WACC/100)^10)/(NPV(WACC/100,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EBITDA*((1+C$10/100)^9)*(1-(TaxRate+Capex-NWC)/100))+(EBITDA*((1+C$10/100)^9)*$B30/(1+WACC/100)^10))*100</f>
        <v>54.329540981602712</v>
      </c>
      <c r="D30" s="16">
        <f ca="1">(EBITDA*((1+D$10/100)^9)*$B30/(1+WACC/100)^10)/(NPV(WACC/100,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EBITDA*((1+D$10/100)^9)*(1-(TaxRate+Capex-NWC)/100))+(EBITDA*((1+D$10/100)^9)*$B30/(1+WACC/100)^10))*100</f>
        <v>57.271783394302552</v>
      </c>
      <c r="E30" s="16">
        <f ca="1">(EBITDA*((1+E$10/100)^9)*$B30/(1+WACC/100)^10)/(NPV(WACC/100,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EBITDA*((1+E$10/100)^9)*(1-(TaxRate+Capex-NWC)/100))+(EBITDA*((1+E$10/100)^9)*$B30/(1+WACC/100)^10))*100</f>
        <v>60.026893911545898</v>
      </c>
      <c r="F30" s="16">
        <f ca="1">(EBITDA*((1+F$10/100)^9)*$B30/(1+WACC/100)^10)/(NPV(WACC/100,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EBITDA*((1+F$10/100)^9)*(1-(TaxRate+Capex-NWC)/100))+(EBITDA*((1+F$10/100)^9)*$B30/(1+WACC/100)^10))*100</f>
        <v>62.591797813804504</v>
      </c>
      <c r="G30" s="16">
        <f ca="1">(EBITDA*((1+G$10/100)^9)*$B30/(1+WACC/100)^10)/(NPV(WACC/100,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EBITDA*((1+G$10/100)^9)*(1-(TaxRate+Capex-NWC)/100))+(EBITDA*((1+G$10/100)^9)*$B30/(1+WACC/100)^10))*100</f>
        <v>64.968135763439093</v>
      </c>
      <c r="H30" s="16">
        <f ca="1">(EBITDA*((1+H$10/100)^9)*$B30/(1+WACC/100)^10)/(NPV(WACC/100,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EBITDA*((1+H$10/100)^9)*(1-(TaxRate+Capex-NWC)/100))+(EBITDA*((1+H$10/100)^9)*$B30/(1+WACC/100)^10))*100</f>
        <v>67.161167402999013</v>
      </c>
      <c r="I30" s="16">
        <f ca="1">(EBITDA*((1+I$10/100)^9)*$B30/(1+WACC/100)^10)/(NPV(WACC/100,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EBITDA*((1+I$10/100)^9)*(1-(TaxRate+Capex-NWC)/100))+(EBITDA*((1+I$10/100)^9)*$B30/(1+WACC/100)^10))*100</f>
        <v>69.178770779894847</v>
      </c>
      <c r="M30" s="36"/>
      <c r="N30" s="36"/>
      <c r="O30" s="36"/>
      <c r="P30" s="36"/>
      <c r="Q30" s="36"/>
      <c r="R30" s="36"/>
      <c r="S30" s="36"/>
    </row>
    <row r="33" spans="1:93" x14ac:dyDescent="0.2">
      <c r="A33" s="5" t="s">
        <v>41</v>
      </c>
    </row>
    <row r="34" spans="1:93" ht="3" customHeight="1" x14ac:dyDescent="0.2">
      <c r="A34" s="88"/>
      <c r="B34" s="88"/>
      <c r="C34" s="88"/>
      <c r="D34" s="88"/>
      <c r="E34" s="88"/>
      <c r="F34" s="88"/>
      <c r="G34" s="88"/>
      <c r="H34" s="88"/>
      <c r="I34" s="88"/>
    </row>
    <row r="35" spans="1:93" x14ac:dyDescent="0.2">
      <c r="C35" s="4" t="s">
        <v>39</v>
      </c>
      <c r="D35" s="4"/>
      <c r="E35" s="4"/>
      <c r="F35" s="4"/>
      <c r="G35" s="4"/>
      <c r="H35" s="4"/>
      <c r="I35" s="4"/>
    </row>
    <row r="36" spans="1:93" x14ac:dyDescent="0.2">
      <c r="C36" s="20">
        <f>C23</f>
        <v>-6</v>
      </c>
      <c r="D36" s="20">
        <f t="shared" ref="D36:I36" si="2">D23</f>
        <v>-4</v>
      </c>
      <c r="E36" s="20">
        <f t="shared" si="2"/>
        <v>-2</v>
      </c>
      <c r="F36" s="20">
        <f t="shared" si="2"/>
        <v>0</v>
      </c>
      <c r="G36" s="20">
        <f t="shared" si="2"/>
        <v>2</v>
      </c>
      <c r="H36" s="20">
        <f t="shared" si="2"/>
        <v>4</v>
      </c>
      <c r="I36" s="20">
        <f t="shared" si="2"/>
        <v>6</v>
      </c>
    </row>
    <row r="37" spans="1:93" x14ac:dyDescent="0.2">
      <c r="A37" s="10"/>
      <c r="B37" s="33">
        <f>B24</f>
        <v>4</v>
      </c>
      <c r="C37" s="31">
        <f ca="1">(EBITDA*(1+C$10/100)^9*$B37*WACC/100-(EBITDA*((1+C$10/100)^9)*(1-(Capex+TaxRate-NWC)/100)))/((EBITDA*(1+C$10/100)^9*$B37)+(EBITDA*((1+C$10/100)^9)*(1-(Capex+TaxRate-NWC)/100)))*100</f>
        <v>-4.3478260869565206</v>
      </c>
      <c r="D37" s="31">
        <f ca="1">(EBITDA*(1+D$10/100)^9*$B37*WACC/100-(EBITDA*((1+D$10/100)^9)*(1-(Capex+TaxRate-NWC)/100)))/((EBITDA*(1+D$10/100)^9*$B37)+(EBITDA*((1+D$10/100)^9)*(1-(Capex+TaxRate-NWC)/100)))*100</f>
        <v>-4.3478260869565215</v>
      </c>
      <c r="E37" s="31">
        <f ca="1">(EBITDA*(1+E$10/100)^9*$B37*WACC/100-(EBITDA*((1+E$10/100)^9)*(1-(Capex+TaxRate-NWC)/100)))/((EBITDA*(1+E$10/100)^9*$B37)+(EBITDA*((1+E$10/100)^9)*(1-(Capex+TaxRate-NWC)/100)))*100</f>
        <v>-4.3478260869565197</v>
      </c>
      <c r="F37" s="31">
        <f ca="1">(EBITDA*(1+F$10/100)^9*$B37*WACC/100-(EBITDA*((1+F$10/100)^9)*(1-(Capex+TaxRate-NWC)/100)))/((EBITDA*(1+F$10/100)^9*$B37)+(EBITDA*((1+F$10/100)^9)*(1-(Capex+TaxRate-NWC)/100)))*100</f>
        <v>-4.3478260869565206</v>
      </c>
      <c r="G37" s="31">
        <f ca="1">(EBITDA*(1+G$10/100)^9*$B37*WACC/100-(EBITDA*((1+G$10/100)^9)*(1-(Capex+TaxRate-NWC)/100)))/((EBITDA*(1+G$10/100)^9*$B37)+(EBITDA*((1+G$10/100)^9)*(1-(Capex+TaxRate-NWC)/100)))*100</f>
        <v>-4.3478260869565206</v>
      </c>
      <c r="H37" s="31">
        <f ca="1">(EBITDA*(1+H$10/100)^9*$B37*WACC/100-(EBITDA*((1+H$10/100)^9)*(1-(Capex+TaxRate-NWC)/100)))/((EBITDA*(1+H$10/100)^9*$B37)+(EBITDA*((1+H$10/100)^9)*(1-(Capex+TaxRate-NWC)/100)))*100</f>
        <v>-4.3478260869565233</v>
      </c>
      <c r="I37" s="31">
        <f ca="1">(EBITDA*(1+I$10/100)^9*$B37*WACC/100-(EBITDA*((1+I$10/100)^9)*(1-(Capex+TaxRate-NWC)/100)))/((EBITDA*(1+I$10/100)^9*$B37)+(EBITDA*((1+I$10/100)^9)*(1-(Capex+TaxRate-NWC)/100)))*100</f>
        <v>-4.3478260869565197</v>
      </c>
      <c r="M37" s="36"/>
      <c r="N37" s="36"/>
      <c r="O37" s="36"/>
      <c r="P37" s="36"/>
      <c r="Q37" s="36"/>
      <c r="R37" s="36"/>
      <c r="S37" s="3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</row>
    <row r="38" spans="1:93" x14ac:dyDescent="0.2">
      <c r="A38" s="10"/>
      <c r="B38" s="34">
        <f t="shared" ref="B38:B43" si="3">B25</f>
        <v>6</v>
      </c>
      <c r="C38" s="17">
        <f ca="1">(EBITDA*(1+C$10/100)^9*$B38*WACC/100-(EBITDA*((1+C$10/100)^9)*(1-(Capex+TaxRate-NWC)/100)))/((EBITDA*(1+C$10/100)^9*$B38)+(EBITDA*((1+C$10/100)^9)*(1-(Capex+TaxRate-NWC)/100)))*100</f>
        <v>1.4678633133968188E-15</v>
      </c>
      <c r="D38" s="17">
        <f ca="1">(EBITDA*(1+D$10/100)^9*$B38*WACC/100-(EBITDA*((1+D$10/100)^9)*(1-(Capex+TaxRate-NWC)/100)))/((EBITDA*(1+D$10/100)^9*$B38)+(EBITDA*((1+D$10/100)^9)*(1-(Capex+TaxRate-NWC)/100)))*100</f>
        <v>0</v>
      </c>
      <c r="E38" s="17">
        <f ca="1">(EBITDA*(1+E$10/100)^9*$B38*WACC/100-(EBITDA*((1+E$10/100)^9)*(1-(Capex+TaxRate-NWC)/100)))/((EBITDA*(1+E$10/100)^9*$B38)+(EBITDA*((1+E$10/100)^9)*(1-(Capex+TaxRate-NWC)/100)))*100</f>
        <v>0</v>
      </c>
      <c r="F38" s="17">
        <f ca="1">(EBITDA*(1+F$10/100)^9*$B38*WACC/100-(EBITDA*((1+F$10/100)^9)*(1-(Capex+TaxRate-NWC)/100)))/((EBITDA*(1+F$10/100)^9*$B38)+(EBITDA*((1+F$10/100)^9)*(1-(Capex+TaxRate-NWC)/100)))*100</f>
        <v>0</v>
      </c>
      <c r="G38" s="17">
        <f ca="1">(EBITDA*(1+G$10/100)^9*$B38*WACC/100-(EBITDA*((1+G$10/100)^9)*(1-(Capex+TaxRate-NWC)/100)))/((EBITDA*(1+G$10/100)^9*$B38)+(EBITDA*((1+G$10/100)^9)*(1-(Capex+TaxRate-NWC)/100)))*100</f>
        <v>1.4075529729517726E-15</v>
      </c>
      <c r="H38" s="17">
        <f ca="1">(EBITDA*(1+H$10/100)^9*$B38*WACC/100-(EBITDA*((1+H$10/100)^9)*(1-(Capex+TaxRate-NWC)/100)))/((EBITDA*(1+H$10/100)^9*$B38)+(EBITDA*((1+H$10/100)^9)*(1-(Capex+TaxRate-NWC)/100)))*100</f>
        <v>2.363721123138922E-15</v>
      </c>
      <c r="I38" s="17">
        <f ca="1">(EBITDA*(1+I$10/100)^9*$B38*WACC/100-(EBITDA*((1+I$10/100)^9)*(1-(Capex+TaxRate-NWC)/100)))/((EBITDA*(1+I$10/100)^9*$B38)+(EBITDA*((1+I$10/100)^9)*(1-(Capex+TaxRate-NWC)/100)))*100</f>
        <v>1.9913312195493551E-15</v>
      </c>
      <c r="M38" s="36"/>
      <c r="N38" s="36"/>
      <c r="O38" s="36"/>
      <c r="P38" s="36"/>
      <c r="Q38" s="36"/>
      <c r="R38" s="36"/>
      <c r="S38" s="36"/>
      <c r="AK38" s="1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</row>
    <row r="39" spans="1:93" x14ac:dyDescent="0.2">
      <c r="A39" s="50" t="s">
        <v>3</v>
      </c>
      <c r="B39" s="34">
        <f t="shared" si="3"/>
        <v>8</v>
      </c>
      <c r="C39" s="17">
        <f ca="1">(EBITDA*(1+C$10/100)^9*$B39*WACC/100-(EBITDA*((1+C$10/100)^9)*(1-(Capex+TaxRate-NWC)/100)))/((EBITDA*(1+C$10/100)^9*$B39)+(EBITDA*((1+C$10/100)^9)*(1-(Capex+TaxRate-NWC)/100)))*100</f>
        <v>2.3255813953488373</v>
      </c>
      <c r="D39" s="17">
        <f ca="1">(EBITDA*(1+D$10/100)^9*$B39*WACC/100-(EBITDA*((1+D$10/100)^9)*(1-(Capex+TaxRate-NWC)/100)))/((EBITDA*(1+D$10/100)^9*$B39)+(EBITDA*((1+D$10/100)^9)*(1-(Capex+TaxRate-NWC)/100)))*100</f>
        <v>2.3255813953488373</v>
      </c>
      <c r="E39" s="17">
        <f ca="1">(EBITDA*(1+E$10/100)^9*$B39*WACC/100-(EBITDA*((1+E$10/100)^9)*(1-(Capex+TaxRate-NWC)/100)))/((EBITDA*(1+E$10/100)^9*$B39)+(EBITDA*((1+E$10/100)^9)*(1-(Capex+TaxRate-NWC)/100)))*100</f>
        <v>2.3255813953488391</v>
      </c>
      <c r="F39" s="17">
        <f ca="1">(EBITDA*(1+F$10/100)^9*$B39*WACC/100-(EBITDA*((1+F$10/100)^9)*(1-(Capex+TaxRate-NWC)/100)))/((EBITDA*(1+F$10/100)^9*$B39)+(EBITDA*((1+F$10/100)^9)*(1-(Capex+TaxRate-NWC)/100)))*100</f>
        <v>2.3255813953488382</v>
      </c>
      <c r="G39" s="17">
        <f ca="1">(EBITDA*(1+G$10/100)^9*$B39*WACC/100-(EBITDA*((1+G$10/100)^9)*(1-(Capex+TaxRate-NWC)/100)))/((EBITDA*(1+G$10/100)^9*$B39)+(EBITDA*((1+G$10/100)^9)*(1-(Capex+TaxRate-NWC)/100)))*100</f>
        <v>2.3255813953488378</v>
      </c>
      <c r="H39" s="17">
        <f ca="1">(EBITDA*(1+H$10/100)^9*$B39*WACC/100-(EBITDA*((1+H$10/100)^9)*(1-(Capex+TaxRate-NWC)/100)))/((EBITDA*(1+H$10/100)^9*$B39)+(EBITDA*((1+H$10/100)^9)*(1-(Capex+TaxRate-NWC)/100)))*100</f>
        <v>2.325581395348836</v>
      </c>
      <c r="I39" s="17">
        <f ca="1">(EBITDA*(1+I$10/100)^9*$B39*WACC/100-(EBITDA*((1+I$10/100)^9)*(1-(Capex+TaxRate-NWC)/100)))/((EBITDA*(1+I$10/100)^9*$B39)+(EBITDA*((1+I$10/100)^9)*(1-(Capex+TaxRate-NWC)/100)))*100</f>
        <v>2.3255813953488387</v>
      </c>
      <c r="M39" s="36"/>
      <c r="N39" s="36"/>
      <c r="O39" s="36"/>
      <c r="P39" s="36"/>
      <c r="Q39" s="36"/>
      <c r="R39" s="36"/>
      <c r="S39" s="36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</row>
    <row r="40" spans="1:93" x14ac:dyDescent="0.2">
      <c r="A40" s="35" t="s">
        <v>37</v>
      </c>
      <c r="B40" s="34">
        <f t="shared" si="3"/>
        <v>10</v>
      </c>
      <c r="C40" s="17">
        <f ca="1">(EBITDA*(1+C$10/100)^9*$B40*WACC/100-(EBITDA*((1+C$10/100)^9)*(1-(Capex+TaxRate-NWC)/100)))/((EBITDA*(1+C$10/100)^9*$B40)+(EBITDA*((1+C$10/100)^9)*(1-(Capex+TaxRate-NWC)/100)))*100</f>
        <v>3.7735849056603779</v>
      </c>
      <c r="D40" s="17">
        <f ca="1">(EBITDA*(1+D$10/100)^9*$B40*WACC/100-(EBITDA*((1+D$10/100)^9)*(1-(Capex+TaxRate-NWC)/100)))/((EBITDA*(1+D$10/100)^9*$B40)+(EBITDA*((1+D$10/100)^9)*(1-(Capex+TaxRate-NWC)/100)))*100</f>
        <v>3.7735849056603779</v>
      </c>
      <c r="E40" s="17">
        <f ca="1">(EBITDA*(1+E$10/100)^9*$B40*WACC/100-(EBITDA*((1+E$10/100)^9)*(1-(Capex+TaxRate-NWC)/100)))/((EBITDA*(1+E$10/100)^9*$B40)+(EBITDA*((1+E$10/100)^9)*(1-(Capex+TaxRate-NWC)/100)))*100</f>
        <v>3.7735849056603774</v>
      </c>
      <c r="F40" s="17">
        <f ca="1">(EBITDA*(1+F$10/100)^9*$B40*WACC/100-(EBITDA*((1+F$10/100)^9)*(1-(Capex+TaxRate-NWC)/100)))/((EBITDA*(1+F$10/100)^9*$B40)+(EBITDA*((1+F$10/100)^9)*(1-(Capex+TaxRate-NWC)/100)))*100</f>
        <v>3.7735849056603779</v>
      </c>
      <c r="G40" s="17">
        <f ca="1">(EBITDA*(1+G$10/100)^9*$B40*WACC/100-(EBITDA*((1+G$10/100)^9)*(1-(Capex+TaxRate-NWC)/100)))/((EBITDA*(1+G$10/100)^9*$B40)+(EBITDA*((1+G$10/100)^9)*(1-(Capex+TaxRate-NWC)/100)))*100</f>
        <v>3.7735849056603779</v>
      </c>
      <c r="H40" s="17">
        <f ca="1">(EBITDA*(1+H$10/100)^9*$B40*WACC/100-(EBITDA*((1+H$10/100)^9)*(1-(Capex+TaxRate-NWC)/100)))/((EBITDA*(1+H$10/100)^9*$B40)+(EBITDA*((1+H$10/100)^9)*(1-(Capex+TaxRate-NWC)/100)))*100</f>
        <v>3.7735849056603779</v>
      </c>
      <c r="I40" s="17">
        <f ca="1">(EBITDA*(1+I$10/100)^9*$B40*WACC/100-(EBITDA*((1+I$10/100)^9)*(1-(Capex+TaxRate-NWC)/100)))/((EBITDA*(1+I$10/100)^9*$B40)+(EBITDA*((1+I$10/100)^9)*(1-(Capex+TaxRate-NWC)/100)))*100</f>
        <v>3.7735849056603779</v>
      </c>
      <c r="M40" s="36"/>
      <c r="N40" s="36"/>
      <c r="O40" s="36"/>
      <c r="P40" s="36"/>
      <c r="Q40" s="36"/>
      <c r="R40" s="36"/>
      <c r="S40" s="36"/>
      <c r="AK40" s="1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</row>
    <row r="41" spans="1:93" ht="11.25" customHeight="1" x14ac:dyDescent="0.2">
      <c r="A41" s="35" t="s">
        <v>5</v>
      </c>
      <c r="B41" s="34">
        <f t="shared" si="3"/>
        <v>12</v>
      </c>
      <c r="C41" s="17">
        <f ca="1">(EBITDA*(1+C$10/100)^9*$B41*WACC/100-(EBITDA*((1+C$10/100)^9)*(1-(Capex+TaxRate-NWC)/100)))/((EBITDA*(1+C$10/100)^9*$B41)+(EBITDA*((1+C$10/100)^9)*(1-(Capex+TaxRate-NWC)/100)))*100</f>
        <v>4.7619047619047628</v>
      </c>
      <c r="D41" s="17">
        <f ca="1">(EBITDA*(1+D$10/100)^9*$B41*WACC/100-(EBITDA*((1+D$10/100)^9)*(1-(Capex+TaxRate-NWC)/100)))/((EBITDA*(1+D$10/100)^9*$B41)+(EBITDA*((1+D$10/100)^9)*(1-(Capex+TaxRate-NWC)/100)))*100</f>
        <v>4.7619047619047619</v>
      </c>
      <c r="E41" s="17">
        <f ca="1">(EBITDA*(1+E$10/100)^9*$B41*WACC/100-(EBITDA*((1+E$10/100)^9)*(1-(Capex+TaxRate-NWC)/100)))/((EBITDA*(1+E$10/100)^9*$B41)+(EBITDA*((1+E$10/100)^9)*(1-(Capex+TaxRate-NWC)/100)))*100</f>
        <v>4.7619047619047628</v>
      </c>
      <c r="F41" s="17">
        <f ca="1">(EBITDA*(1+F$10/100)^9*$B41*WACC/100-(EBITDA*((1+F$10/100)^9)*(1-(Capex+TaxRate-NWC)/100)))/((EBITDA*(1+F$10/100)^9*$B41)+(EBITDA*((1+F$10/100)^9)*(1-(Capex+TaxRate-NWC)/100)))*100</f>
        <v>4.7619047619047619</v>
      </c>
      <c r="G41" s="17">
        <f ca="1">(EBITDA*(1+G$10/100)^9*$B41*WACC/100-(EBITDA*((1+G$10/100)^9)*(1-(Capex+TaxRate-NWC)/100)))/((EBITDA*(1+G$10/100)^9*$B41)+(EBITDA*((1+G$10/100)^9)*(1-(Capex+TaxRate-NWC)/100)))*100</f>
        <v>4.7619047619047628</v>
      </c>
      <c r="H41" s="17">
        <f ca="1">(EBITDA*(1+H$10/100)^9*$B41*WACC/100-(EBITDA*((1+H$10/100)^9)*(1-(Capex+TaxRate-NWC)/100)))/((EBITDA*(1+H$10/100)^9*$B41)+(EBITDA*((1+H$10/100)^9)*(1-(Capex+TaxRate-NWC)/100)))*100</f>
        <v>4.7619047619047645</v>
      </c>
      <c r="I41" s="17">
        <f ca="1">(EBITDA*(1+I$10/100)^9*$B41*WACC/100-(EBITDA*((1+I$10/100)^9)*(1-(Capex+TaxRate-NWC)/100)))/((EBITDA*(1+I$10/100)^9*$B41)+(EBITDA*((1+I$10/100)^9)*(1-(Capex+TaxRate-NWC)/100)))*100</f>
        <v>4.7619047619047628</v>
      </c>
      <c r="M41" s="36"/>
      <c r="N41" s="36"/>
      <c r="O41" s="36"/>
      <c r="P41" s="36"/>
      <c r="Q41" s="36"/>
      <c r="R41" s="36"/>
      <c r="S41" s="36"/>
      <c r="AB41" s="31"/>
      <c r="AC41" s="31"/>
      <c r="AD41" s="31"/>
      <c r="AE41" s="31"/>
      <c r="AF41" s="31"/>
      <c r="AG41" s="31"/>
      <c r="AH41" s="31"/>
      <c r="AI41" s="21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</row>
    <row r="42" spans="1:93" x14ac:dyDescent="0.2">
      <c r="A42" s="10"/>
      <c r="B42" s="34">
        <f t="shared" si="3"/>
        <v>14</v>
      </c>
      <c r="C42" s="17">
        <f ca="1">(EBITDA*(1+C$10/100)^9*$B42*WACC/100-(EBITDA*((1+C$10/100)^9)*(1-(Capex+TaxRate-NWC)/100)))/((EBITDA*(1+C$10/100)^9*$B42)+(EBITDA*((1+C$10/100)^9)*(1-(Capex+TaxRate-NWC)/100)))*100</f>
        <v>5.479452054794522</v>
      </c>
      <c r="D42" s="17">
        <f ca="1">(EBITDA*(1+D$10/100)^9*$B42*WACC/100-(EBITDA*((1+D$10/100)^9)*(1-(Capex+TaxRate-NWC)/100)))/((EBITDA*(1+D$10/100)^9*$B42)+(EBITDA*((1+D$10/100)^9)*(1-(Capex+TaxRate-NWC)/100)))*100</f>
        <v>5.4794520547945211</v>
      </c>
      <c r="E42" s="17">
        <f ca="1">(EBITDA*(1+E$10/100)^9*$B42*WACC/100-(EBITDA*((1+E$10/100)^9)*(1-(Capex+TaxRate-NWC)/100)))/((EBITDA*(1+E$10/100)^9*$B42)+(EBITDA*((1+E$10/100)^9)*(1-(Capex+TaxRate-NWC)/100)))*100</f>
        <v>5.479452054794522</v>
      </c>
      <c r="F42" s="17">
        <f ca="1">(EBITDA*(1+F$10/100)^9*$B42*WACC/100-(EBITDA*((1+F$10/100)^9)*(1-(Capex+TaxRate-NWC)/100)))/((EBITDA*(1+F$10/100)^9*$B42)+(EBITDA*((1+F$10/100)^9)*(1-(Capex+TaxRate-NWC)/100)))*100</f>
        <v>5.4794520547945202</v>
      </c>
      <c r="G42" s="17">
        <f ca="1">(EBITDA*(1+G$10/100)^9*$B42*WACC/100-(EBITDA*((1+G$10/100)^9)*(1-(Capex+TaxRate-NWC)/100)))/((EBITDA*(1+G$10/100)^9*$B42)+(EBITDA*((1+G$10/100)^9)*(1-(Capex+TaxRate-NWC)/100)))*100</f>
        <v>5.4794520547945202</v>
      </c>
      <c r="H42" s="17">
        <f ca="1">(EBITDA*(1+H$10/100)^9*$B42*WACC/100-(EBITDA*((1+H$10/100)^9)*(1-(Capex+TaxRate-NWC)/100)))/((EBITDA*(1+H$10/100)^9*$B42)+(EBITDA*((1+H$10/100)^9)*(1-(Capex+TaxRate-NWC)/100)))*100</f>
        <v>5.479452054794522</v>
      </c>
      <c r="I42" s="17">
        <f ca="1">(EBITDA*(1+I$10/100)^9*$B42*WACC/100-(EBITDA*((1+I$10/100)^9)*(1-(Capex+TaxRate-NWC)/100)))/((EBITDA*(1+I$10/100)^9*$B42)+(EBITDA*((1+I$10/100)^9)*(1-(Capex+TaxRate-NWC)/100)))*100</f>
        <v>5.4794520547945202</v>
      </c>
      <c r="M42" s="36"/>
      <c r="N42" s="36"/>
      <c r="O42" s="36"/>
      <c r="P42" s="36"/>
      <c r="Q42" s="36"/>
      <c r="R42" s="36"/>
      <c r="S42" s="36"/>
      <c r="AB42" s="31"/>
      <c r="AC42" s="31"/>
      <c r="AD42" s="31"/>
      <c r="AE42" s="31"/>
      <c r="AF42" s="31"/>
      <c r="AG42" s="31"/>
      <c r="AH42" s="31"/>
      <c r="AI42" s="21"/>
    </row>
    <row r="43" spans="1:93" x14ac:dyDescent="0.2">
      <c r="A43" s="10"/>
      <c r="B43" s="34">
        <f t="shared" si="3"/>
        <v>16</v>
      </c>
      <c r="C43" s="17">
        <f ca="1">(EBITDA*(1+C$10/100)^9*$B43*WACC/100-(EBITDA*((1+C$10/100)^9)*(1-(Capex+TaxRate-NWC)/100)))/((EBITDA*(1+C$10/100)^9*$B43)+(EBITDA*((1+C$10/100)^9)*(1-(Capex+TaxRate-NWC)/100)))*100</f>
        <v>6.024096385542169</v>
      </c>
      <c r="D43" s="17">
        <f ca="1">(EBITDA*(1+D$10/100)^9*$B43*WACC/100-(EBITDA*((1+D$10/100)^9)*(1-(Capex+TaxRate-NWC)/100)))/((EBITDA*(1+D$10/100)^9*$B43)+(EBITDA*((1+D$10/100)^9)*(1-(Capex+TaxRate-NWC)/100)))*100</f>
        <v>6.024096385542169</v>
      </c>
      <c r="E43" s="17">
        <f ca="1">(EBITDA*(1+E$10/100)^9*$B43*WACC/100-(EBITDA*((1+E$10/100)^9)*(1-(Capex+TaxRate-NWC)/100)))/((EBITDA*(1+E$10/100)^9*$B43)+(EBITDA*((1+E$10/100)^9)*(1-(Capex+TaxRate-NWC)/100)))*100</f>
        <v>6.0240963855421708</v>
      </c>
      <c r="F43" s="17">
        <f ca="1">(EBITDA*(1+F$10/100)^9*$B43*WACC/100-(EBITDA*((1+F$10/100)^9)*(1-(Capex+TaxRate-NWC)/100)))/((EBITDA*(1+F$10/100)^9*$B43)+(EBITDA*((1+F$10/100)^9)*(1-(Capex+TaxRate-NWC)/100)))*100</f>
        <v>6.0240963855421681</v>
      </c>
      <c r="G43" s="17">
        <f ca="1">(EBITDA*(1+G$10/100)^9*$B43*WACC/100-(EBITDA*((1+G$10/100)^9)*(1-(Capex+TaxRate-NWC)/100)))/((EBITDA*(1+G$10/100)^9*$B43)+(EBITDA*((1+G$10/100)^9)*(1-(Capex+TaxRate-NWC)/100)))*100</f>
        <v>6.024096385542169</v>
      </c>
      <c r="H43" s="17">
        <f ca="1">(EBITDA*(1+H$10/100)^9*$B43*WACC/100-(EBITDA*((1+H$10/100)^9)*(1-(Capex+TaxRate-NWC)/100)))/((EBITDA*(1+H$10/100)^9*$B43)+(EBITDA*((1+H$10/100)^9)*(1-(Capex+TaxRate-NWC)/100)))*100</f>
        <v>6.0240963855421672</v>
      </c>
      <c r="I43" s="17">
        <f ca="1">(EBITDA*(1+I$10/100)^9*$B43*WACC/100-(EBITDA*((1+I$10/100)^9)*(1-(Capex+TaxRate-NWC)/100)))/((EBITDA*(1+I$10/100)^9*$B43)+(EBITDA*((1+I$10/100)^9)*(1-(Capex+TaxRate-NWC)/100)))*100</f>
        <v>6.024096385542169</v>
      </c>
      <c r="M43" s="36"/>
      <c r="N43" s="36"/>
      <c r="O43" s="36"/>
      <c r="P43" s="36"/>
      <c r="Q43" s="36"/>
      <c r="R43" s="36"/>
      <c r="S43" s="36"/>
      <c r="AB43" s="31"/>
      <c r="AC43" s="31"/>
      <c r="AD43" s="31"/>
      <c r="AE43" s="31"/>
      <c r="AF43" s="31"/>
      <c r="AG43" s="31"/>
      <c r="AH43" s="31"/>
      <c r="AI43" s="21"/>
      <c r="AJ43" s="15"/>
    </row>
    <row r="44" spans="1:93" x14ac:dyDescent="0.2">
      <c r="C44" s="37"/>
      <c r="D44" s="37"/>
      <c r="E44" s="37"/>
      <c r="F44" s="37"/>
      <c r="G44" s="37"/>
      <c r="H44" s="37"/>
      <c r="I44" s="37"/>
      <c r="AB44" s="31"/>
      <c r="AC44" s="31"/>
      <c r="AD44" s="31"/>
      <c r="AE44" s="31"/>
      <c r="AF44" s="31"/>
      <c r="AG44" s="31"/>
      <c r="AH44" s="31"/>
      <c r="AI44" s="21"/>
    </row>
    <row r="45" spans="1:93" x14ac:dyDescent="0.2">
      <c r="AB45" s="31"/>
      <c r="AC45" s="31"/>
      <c r="AD45" s="31"/>
      <c r="AE45" s="31"/>
      <c r="AF45" s="31"/>
      <c r="AG45" s="31"/>
      <c r="AH45" s="31"/>
      <c r="AI45" s="16"/>
    </row>
    <row r="46" spans="1:93" x14ac:dyDescent="0.2">
      <c r="A46" s="79">
        <f ca="1">A3</f>
        <v>1</v>
      </c>
      <c r="B46" s="15" t="str">
        <f ca="1">B3</f>
        <v>Current EBITDA</v>
      </c>
      <c r="D46" s="85">
        <f ca="1">D3</f>
        <v>30</v>
      </c>
      <c r="E46" s="15" t="str">
        <f ca="1">E3</f>
        <v>Effective Tax Rate</v>
      </c>
      <c r="AB46" s="31"/>
      <c r="AC46" s="31"/>
      <c r="AD46" s="31"/>
      <c r="AE46" s="31"/>
      <c r="AF46" s="31"/>
      <c r="AG46" s="31"/>
      <c r="AH46" s="31"/>
      <c r="AI46" s="21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</row>
    <row r="47" spans="1:93" x14ac:dyDescent="0.2">
      <c r="A47" s="78">
        <f ca="1">A4</f>
        <v>10</v>
      </c>
      <c r="B47" s="15" t="str">
        <f ca="1">B4</f>
        <v>Capex as % of EBITDA</v>
      </c>
      <c r="D47" s="85">
        <f ca="1">D4</f>
        <v>10</v>
      </c>
      <c r="E47" s="15" t="str">
        <f ca="1">E4</f>
        <v>WACC</v>
      </c>
      <c r="AB47" s="31"/>
      <c r="AC47" s="31"/>
      <c r="AD47" s="31"/>
      <c r="AE47" s="31"/>
      <c r="AF47" s="31"/>
      <c r="AG47" s="31"/>
      <c r="AH47" s="31"/>
      <c r="AI47" s="21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</row>
    <row r="48" spans="1:93" x14ac:dyDescent="0.2">
      <c r="A48" s="78">
        <f ca="1">A5</f>
        <v>0</v>
      </c>
      <c r="B48" s="15" t="str">
        <f ca="1">B5</f>
        <v>NWC as % of EBITDA</v>
      </c>
      <c r="D48" s="32"/>
      <c r="E48" s="15"/>
      <c r="AB48" s="31"/>
      <c r="AC48" s="31"/>
      <c r="AD48" s="31"/>
      <c r="AE48" s="31"/>
      <c r="AF48" s="31"/>
      <c r="AG48" s="31"/>
      <c r="AH48" s="31"/>
      <c r="AI48" s="36"/>
      <c r="AJ48" s="36"/>
      <c r="AK48" s="36"/>
      <c r="AL48" s="36"/>
      <c r="AM48" s="36"/>
      <c r="AN48" s="36"/>
      <c r="AP48" s="36"/>
      <c r="AQ48" s="36"/>
      <c r="AR48" s="36"/>
      <c r="AS48" s="36"/>
      <c r="AT48" s="36"/>
      <c r="AU48" s="36"/>
    </row>
    <row r="49" spans="1:60" x14ac:dyDescent="0.2">
      <c r="A49" s="81"/>
      <c r="B49" s="15"/>
      <c r="AB49" s="31"/>
      <c r="AC49" s="31"/>
      <c r="AD49" s="31"/>
      <c r="AE49" s="31"/>
      <c r="AF49" s="31"/>
      <c r="AG49" s="31"/>
      <c r="AH49" s="31"/>
    </row>
    <row r="50" spans="1:60" x14ac:dyDescent="0.2">
      <c r="A50" s="77">
        <v>0</v>
      </c>
      <c r="B50" s="15" t="s">
        <v>53</v>
      </c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60" x14ac:dyDescent="0.2">
      <c r="A51" s="83">
        <v>100</v>
      </c>
      <c r="B51" t="s">
        <v>52</v>
      </c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BC51" s="49"/>
      <c r="BD51" s="49"/>
      <c r="BE51" s="49"/>
      <c r="BF51" s="49"/>
      <c r="BG51" s="49"/>
      <c r="BH51" s="49"/>
    </row>
    <row r="52" spans="1:60" x14ac:dyDescent="0.2">
      <c r="A52" s="90">
        <v>2</v>
      </c>
      <c r="B52" t="s">
        <v>39</v>
      </c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BC52" s="49"/>
      <c r="BD52" s="49"/>
      <c r="BE52" s="49"/>
      <c r="BF52" s="49"/>
      <c r="BG52" s="49"/>
      <c r="BH52" s="49"/>
    </row>
    <row r="53" spans="1:60" x14ac:dyDescent="0.2">
      <c r="A53" s="91">
        <v>8</v>
      </c>
      <c r="B53" s="15" t="s">
        <v>55</v>
      </c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</row>
    <row r="54" spans="1:60" x14ac:dyDescent="0.2">
      <c r="A54" s="5"/>
      <c r="C54" s="15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</row>
    <row r="55" spans="1:60" x14ac:dyDescent="0.2">
      <c r="A55" s="5" t="s">
        <v>72</v>
      </c>
      <c r="C55" s="15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</row>
    <row r="56" spans="1:60" ht="3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</row>
    <row r="57" spans="1:60" x14ac:dyDescent="0.2">
      <c r="O57" s="50" t="s">
        <v>3</v>
      </c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</row>
    <row r="58" spans="1:60" x14ac:dyDescent="0.2">
      <c r="A58" s="2"/>
      <c r="B58" s="2"/>
      <c r="C58" s="2"/>
      <c r="D58" s="39"/>
      <c r="E58" s="39" t="s">
        <v>42</v>
      </c>
      <c r="F58" s="39" t="s">
        <v>43</v>
      </c>
      <c r="G58" s="39" t="s">
        <v>44</v>
      </c>
      <c r="H58" s="39" t="s">
        <v>45</v>
      </c>
      <c r="I58" s="39" t="s">
        <v>47</v>
      </c>
      <c r="J58" s="39" t="s">
        <v>46</v>
      </c>
      <c r="K58" s="39" t="s">
        <v>48</v>
      </c>
      <c r="L58" s="39" t="s">
        <v>49</v>
      </c>
      <c r="M58" s="39" t="s">
        <v>50</v>
      </c>
      <c r="N58" s="39" t="s">
        <v>51</v>
      </c>
      <c r="O58" s="39" t="s">
        <v>4</v>
      </c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</row>
    <row r="59" spans="1:60" ht="3" customHeight="1" x14ac:dyDescent="0.2"/>
    <row r="60" spans="1:60" ht="11.25" customHeight="1" x14ac:dyDescent="0.2">
      <c r="A60" s="42" t="s">
        <v>62</v>
      </c>
    </row>
    <row r="61" spans="1:60" x14ac:dyDescent="0.2">
      <c r="A61" t="s">
        <v>54</v>
      </c>
      <c r="E61" s="15">
        <f ca="1">EBITDA*((1+EBITDACAGR/100)^(COLUMNS($E61:E61)-1))*(1-(TaxRate+Capex-NWC)/100)</f>
        <v>0.6</v>
      </c>
      <c r="F61" s="15">
        <f ca="1">EBITDA*((1+EBITDACAGR/100)^(COLUMNS($E61:F61)-1))*(1-(TaxRate+Capex-NWC)/100)</f>
        <v>0.61199999999999999</v>
      </c>
      <c r="G61" s="15">
        <f ca="1">EBITDA*((1+EBITDACAGR/100)^(COLUMNS($E61:G61)-1))*(1-(TaxRate+Capex-NWC)/100)</f>
        <v>0.62424000000000002</v>
      </c>
      <c r="H61" s="15">
        <f ca="1">EBITDA*((1+EBITDACAGR/100)^(COLUMNS($E61:H61)-1))*(1-(TaxRate+Capex-NWC)/100)</f>
        <v>0.63672479999999998</v>
      </c>
      <c r="I61" s="15">
        <f ca="1">EBITDA*((1+EBITDACAGR/100)^(COLUMNS($E61:I61)-1))*(1-(TaxRate+Capex-NWC)/100)</f>
        <v>0.64945929599999996</v>
      </c>
      <c r="J61" s="15">
        <f ca="1">EBITDA*((1+EBITDACAGR/100)^(COLUMNS($E61:J61)-1))*(1-(TaxRate+Capex-NWC)/100)</f>
        <v>0.66244848191999994</v>
      </c>
      <c r="K61" s="15">
        <f ca="1">EBITDA*((1+EBITDACAGR/100)^(COLUMNS($E61:K61)-1))*(1-(TaxRate+Capex-NWC)/100)</f>
        <v>0.6756974515584</v>
      </c>
      <c r="L61" s="15">
        <f ca="1">EBITDA*((1+EBITDACAGR/100)^(COLUMNS($E61:L61)-1))*(1-(TaxRate+Capex-NWC)/100)</f>
        <v>0.68921140058956787</v>
      </c>
      <c r="M61" s="15">
        <f ca="1">EBITDA*((1+EBITDACAGR/100)^(COLUMNS($E61:M61)-1))*(1-(TaxRate+Capex-NWC)/100)</f>
        <v>0.70299562860135933</v>
      </c>
      <c r="N61" s="15">
        <f ca="1">EBITDA*((1+EBITDACAGR/100)^(COLUMNS($E61:N61)-1))*(1-(TaxRate+Capex-NWC)/100)</f>
        <v>0.71705554117338643</v>
      </c>
      <c r="O61" s="15">
        <f ca="1">EBITDA*((1+EBITDACAGR/100)^(COLUMNS($E61:N61)-1)*EBITDAMultiple)</f>
        <v>9.5607405489784867</v>
      </c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</row>
    <row r="62" spans="1:60" ht="3" customHeight="1" x14ac:dyDescent="0.2"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</row>
    <row r="63" spans="1:60" x14ac:dyDescent="0.2">
      <c r="A63" s="5" t="s">
        <v>56</v>
      </c>
      <c r="B63" s="5"/>
      <c r="D63" s="89">
        <f ca="1">NPV(WACC/100,E61:N61)+O61/(1+WACC/100)^10</f>
        <v>7.6612659720277971</v>
      </c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</row>
    <row r="64" spans="1:60" x14ac:dyDescent="0.2">
      <c r="A64" t="s">
        <v>53</v>
      </c>
      <c r="D64" s="16">
        <f ca="1">NetCash</f>
        <v>0</v>
      </c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</row>
    <row r="65" spans="1:52" x14ac:dyDescent="0.2">
      <c r="A65" s="5" t="s">
        <v>57</v>
      </c>
      <c r="B65" s="5"/>
      <c r="D65" s="89">
        <f ca="1">SUM(D63:D64)</f>
        <v>7.6612659720277971</v>
      </c>
      <c r="M65" s="2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</row>
    <row r="66" spans="1:52" x14ac:dyDescent="0.2">
      <c r="A66" t="s">
        <v>52</v>
      </c>
      <c r="D66" s="16">
        <f ca="1">SharesOut</f>
        <v>100</v>
      </c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</row>
    <row r="67" spans="1:52" x14ac:dyDescent="0.2">
      <c r="A67" s="5" t="s">
        <v>58</v>
      </c>
      <c r="B67" s="5"/>
      <c r="D67" s="89">
        <f ca="1">D65/D66</f>
        <v>7.6612659720277976E-2</v>
      </c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</row>
    <row r="68" spans="1:52" ht="3" customHeight="1" x14ac:dyDescent="0.2">
      <c r="A68" s="101"/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</row>
    <row r="69" spans="1:52" ht="3" customHeight="1" x14ac:dyDescent="0.2">
      <c r="A69" s="5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</row>
    <row r="70" spans="1:52" ht="11.25" customHeight="1" x14ac:dyDescent="0.2">
      <c r="A70" s="42" t="s">
        <v>63</v>
      </c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</row>
    <row r="71" spans="1:52" x14ac:dyDescent="0.2">
      <c r="A71" t="s">
        <v>54</v>
      </c>
      <c r="E71" s="15">
        <f ca="1">EBITDA*((1+EBITDACAGR/100)^(COLUMNS($E71:E71)-1))*(1-(TaxRate+Capex-NWC)/100)</f>
        <v>0.6</v>
      </c>
      <c r="F71" s="15">
        <f ca="1">EBITDA*((1+EBITDACAGR/100)^(COLUMNS($E71:F71)-1))*(1-(TaxRate+Capex-NWC)/100)</f>
        <v>0.61199999999999999</v>
      </c>
      <c r="G71" s="15">
        <f ca="1">EBITDA*((1+EBITDACAGR/100)^(COLUMNS($E71:G71)-1))*(1-(TaxRate+Capex-NWC)/100)</f>
        <v>0.62424000000000002</v>
      </c>
      <c r="H71" s="15">
        <f ca="1">EBITDA*((1+EBITDACAGR/100)^(COLUMNS($E71:H71)-1))*(1-(TaxRate+Capex-NWC)/100)</f>
        <v>0.63672479999999998</v>
      </c>
      <c r="I71" s="15">
        <f ca="1">EBITDA*((1+EBITDACAGR/100)^(COLUMNS($E71:I71)-1))*(1-(TaxRate+Capex-NWC)/100)</f>
        <v>0.64945929599999996</v>
      </c>
      <c r="J71" s="15">
        <f ca="1">EBITDA*((1+EBITDACAGR/100)^(COLUMNS($E71:J71)-1))*(1-(TaxRate+Capex-NWC)/100)</f>
        <v>0.66244848191999994</v>
      </c>
      <c r="K71" s="15">
        <f ca="1">EBITDA*((1+EBITDACAGR/100)^(COLUMNS($E71:K71)-1))*(1-(TaxRate+Capex-NWC)/100)</f>
        <v>0.6756974515584</v>
      </c>
      <c r="L71" s="15">
        <f ca="1">EBITDA*((1+EBITDACAGR/100)^(COLUMNS($E71:L71)-1))*(1-(TaxRate+Capex-NWC)/100)</f>
        <v>0.68921140058956787</v>
      </c>
      <c r="M71" s="15">
        <f ca="1">EBITDA*((1+EBITDACAGR/100)^(COLUMNS($E71:M71)-1))*(1-(TaxRate+Capex-NWC)/100)</f>
        <v>0.70299562860135933</v>
      </c>
      <c r="N71" s="15">
        <f ca="1">EBITDA*((1+EBITDACAGR/100)^(COLUMNS($E71:N71)-1))*(1-(TaxRate+Capex-NWC)/100)</f>
        <v>0.71705554117338643</v>
      </c>
      <c r="O71" s="15">
        <f ca="1">EBITDA*((1+EBITDACAGR/100)^(COLUMNS($E71:N71)-1))*EBITDAMultiple</f>
        <v>9.5607405489784867</v>
      </c>
    </row>
    <row r="72" spans="1:52" ht="3" customHeight="1" x14ac:dyDescent="0.2"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</row>
    <row r="73" spans="1:52" x14ac:dyDescent="0.2">
      <c r="A73" t="s">
        <v>52</v>
      </c>
      <c r="E73" s="16">
        <f ca="1">SharesOut</f>
        <v>100</v>
      </c>
      <c r="F73" s="16">
        <f ca="1">SharesOut</f>
        <v>100</v>
      </c>
      <c r="G73" s="16">
        <f ca="1">SharesOut</f>
        <v>100</v>
      </c>
      <c r="H73" s="16">
        <f ca="1">SharesOut</f>
        <v>100</v>
      </c>
      <c r="I73" s="16">
        <f ca="1">SharesOut</f>
        <v>100</v>
      </c>
      <c r="J73" s="16">
        <f ca="1">SharesOut</f>
        <v>100</v>
      </c>
      <c r="K73" s="16">
        <f ca="1">SharesOut</f>
        <v>100</v>
      </c>
      <c r="L73" s="16">
        <f ca="1">SharesOut</f>
        <v>100</v>
      </c>
      <c r="M73" s="16">
        <f ca="1">SharesOut</f>
        <v>100</v>
      </c>
      <c r="N73" s="16">
        <f ca="1">SharesOut</f>
        <v>100</v>
      </c>
      <c r="O73" s="16">
        <f ca="1">SharesOut</f>
        <v>100</v>
      </c>
    </row>
    <row r="74" spans="1:52" x14ac:dyDescent="0.2">
      <c r="A74" s="87" t="s">
        <v>59</v>
      </c>
      <c r="E74" s="15">
        <f ca="1">E71/SharesOut</f>
        <v>6.0000000000000001E-3</v>
      </c>
      <c r="F74" s="15">
        <f ca="1">F71/SharesOut</f>
        <v>6.1199999999999996E-3</v>
      </c>
      <c r="G74" s="15">
        <f ca="1">G71/SharesOut</f>
        <v>6.2424000000000004E-3</v>
      </c>
      <c r="H74" s="15">
        <f ca="1">H71/SharesOut</f>
        <v>6.3672479999999998E-3</v>
      </c>
      <c r="I74" s="15">
        <f ca="1">I71/SharesOut</f>
        <v>6.4945929600000001E-3</v>
      </c>
      <c r="J74" s="15">
        <f ca="1">J71/SharesOut</f>
        <v>6.6244848191999994E-3</v>
      </c>
      <c r="K74" s="15">
        <f ca="1">K71/SharesOut</f>
        <v>6.7569745155839998E-3</v>
      </c>
      <c r="L74" s="15">
        <f ca="1">L71/SharesOut</f>
        <v>6.8921140058956784E-3</v>
      </c>
      <c r="M74" s="15">
        <f ca="1">M71/SharesOut</f>
        <v>7.0299562860135934E-3</v>
      </c>
      <c r="N74" s="15">
        <f ca="1">N71/SharesOut</f>
        <v>7.1705554117338643E-3</v>
      </c>
      <c r="O74" s="15">
        <f ca="1">O71/SharesOut</f>
        <v>9.5607405489784872E-2</v>
      </c>
    </row>
    <row r="75" spans="1:52" ht="3" customHeight="1" x14ac:dyDescent="0.2"/>
    <row r="76" spans="1:52" x14ac:dyDescent="0.2">
      <c r="A76" s="5" t="s">
        <v>60</v>
      </c>
      <c r="D76" s="89">
        <f ca="1">NPV(WACC/100,E74:N74)+O74/(1+WACC/100)^10</f>
        <v>7.6612659720277976E-2</v>
      </c>
    </row>
    <row r="77" spans="1:52" x14ac:dyDescent="0.2">
      <c r="A77" t="s">
        <v>61</v>
      </c>
      <c r="D77" s="16">
        <f ca="1">NetCash/SharesOut</f>
        <v>0</v>
      </c>
    </row>
    <row r="78" spans="1:52" x14ac:dyDescent="0.2">
      <c r="A78" s="5" t="s">
        <v>58</v>
      </c>
      <c r="D78" s="89">
        <f ca="1">D76+D77</f>
        <v>7.6612659720277976E-2</v>
      </c>
      <c r="AU78" s="38"/>
    </row>
    <row r="79" spans="1:52" x14ac:dyDescent="0.2">
      <c r="A79" t="s">
        <v>52</v>
      </c>
      <c r="D79" s="16">
        <f ca="1">SharesOut</f>
        <v>100</v>
      </c>
      <c r="AU79" s="38"/>
    </row>
    <row r="80" spans="1:52" x14ac:dyDescent="0.2">
      <c r="A80" s="5" t="s">
        <v>57</v>
      </c>
      <c r="D80" s="89">
        <f ca="1">D78*D79</f>
        <v>7.6612659720277971</v>
      </c>
      <c r="AU80" s="38"/>
    </row>
    <row r="81" spans="1:191" ht="3" customHeight="1" x14ac:dyDescent="0.2">
      <c r="A81" s="101"/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</row>
    <row r="82" spans="1:191" ht="3" customHeight="1" x14ac:dyDescent="0.2"/>
    <row r="83" spans="1:191" ht="11.25" customHeight="1" x14ac:dyDescent="0.2">
      <c r="A83" s="42" t="s">
        <v>64</v>
      </c>
      <c r="D83" s="21"/>
      <c r="E83" s="21"/>
      <c r="F83" s="21"/>
      <c r="G83" s="21"/>
      <c r="H83" s="21"/>
      <c r="M83" s="21"/>
      <c r="N83" s="21"/>
      <c r="O83" s="36"/>
      <c r="P83" s="49"/>
      <c r="GI83" s="15"/>
    </row>
    <row r="84" spans="1:191" x14ac:dyDescent="0.2">
      <c r="A84" t="s">
        <v>54</v>
      </c>
      <c r="C84" s="21"/>
      <c r="D84" s="21"/>
      <c r="E84" s="15">
        <f ca="1">EBITDA*((1+EBITDACAGR/100)^(COLUMNS($E84:E84)-1))*(1-(TaxRate+Capex-NWC)/100)</f>
        <v>0.6</v>
      </c>
      <c r="F84" s="15">
        <f ca="1">EBITDA*((1+EBITDACAGR/100)^(COLUMNS($E84:F84)-1))*(1-(TaxRate+Capex-NWC)/100)</f>
        <v>0.61199999999999999</v>
      </c>
      <c r="G84" s="15">
        <f ca="1">EBITDA*((1+EBITDACAGR/100)^(COLUMNS($E84:G84)-1))*(1-(TaxRate+Capex-NWC)/100)</f>
        <v>0.62424000000000002</v>
      </c>
      <c r="H84" s="15">
        <f ca="1">EBITDA*((1+EBITDACAGR/100)^(COLUMNS($E84:H84)-1))*(1-(TaxRate+Capex-NWC)/100)</f>
        <v>0.63672479999999998</v>
      </c>
      <c r="I84" s="15">
        <f ca="1">EBITDA*((1+EBITDACAGR/100)^(COLUMNS($E84:I84)-1))*(1-(TaxRate+Capex-NWC)/100)</f>
        <v>0.64945929599999996</v>
      </c>
      <c r="J84" s="15">
        <f ca="1">EBITDA*((1+EBITDACAGR/100)^(COLUMNS($E84:J84)-1))*(1-(TaxRate+Capex-NWC)/100)</f>
        <v>0.66244848191999994</v>
      </c>
      <c r="K84" s="15">
        <f ca="1">EBITDA*((1+EBITDACAGR/100)^(COLUMNS($E84:K84)-1))*(1-(TaxRate+Capex-NWC)/100)</f>
        <v>0.6756974515584</v>
      </c>
      <c r="L84" s="15">
        <f ca="1">EBITDA*((1+EBITDACAGR/100)^(COLUMNS($E84:L84)-1))*(1-(TaxRate+Capex-NWC)/100)</f>
        <v>0.68921140058956787</v>
      </c>
      <c r="M84" s="15">
        <f ca="1">EBITDA*((1+EBITDACAGR/100)^(COLUMNS($E84:M84)-1))*(1-(TaxRate+Capex-NWC)/100)</f>
        <v>0.70299562860135933</v>
      </c>
      <c r="N84" s="15">
        <f ca="1">EBITDA*((1+EBITDACAGR/100)^(COLUMNS($E84:N84)-1))*(1-(TaxRate+Capex-NWC)/100)</f>
        <v>0.71705554117338643</v>
      </c>
      <c r="O84" s="15">
        <f ca="1">EBITDA*((1+EBITDACAGR/100)^(COLUMNS($E84:N84)-1))*EBITDAMultiple</f>
        <v>9.5607405489784867</v>
      </c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/>
      <c r="EY84" s="15"/>
      <c r="EZ84" s="15"/>
      <c r="FA84" s="15"/>
      <c r="FB84" s="15"/>
      <c r="FC84" s="15"/>
      <c r="FD84" s="15"/>
      <c r="FE84" s="15"/>
      <c r="FF84" s="15"/>
      <c r="FG84" s="15"/>
      <c r="FH84" s="15"/>
      <c r="FI84" s="15"/>
      <c r="FJ84" s="15"/>
      <c r="FK84" s="15"/>
      <c r="FL84" s="15"/>
      <c r="FM84" s="15"/>
      <c r="FN84" s="15"/>
      <c r="FO84" s="15"/>
      <c r="FP84" s="15"/>
      <c r="FQ84" s="15"/>
      <c r="FR84" s="15"/>
      <c r="FS84" s="15"/>
      <c r="FT84" s="15"/>
      <c r="FU84" s="15"/>
      <c r="FV84" s="15"/>
      <c r="FW84" s="15"/>
      <c r="FX84" s="15"/>
      <c r="FY84" s="15"/>
      <c r="FZ84" s="15"/>
      <c r="GA84" s="15"/>
      <c r="GB84" s="15"/>
      <c r="GC84" s="15"/>
      <c r="GD84" s="15"/>
      <c r="GE84" s="15"/>
      <c r="GF84" s="15"/>
      <c r="GG84" s="15"/>
      <c r="GH84" s="15"/>
      <c r="GI84" s="15"/>
    </row>
    <row r="85" spans="1:191" ht="3" customHeight="1" x14ac:dyDescent="0.2"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  <c r="EX85" s="15"/>
      <c r="EY85" s="15"/>
      <c r="EZ85" s="15"/>
      <c r="FA85" s="15"/>
      <c r="FB85" s="15"/>
      <c r="FC85" s="15"/>
      <c r="FD85" s="15"/>
      <c r="FE85" s="15"/>
      <c r="FF85" s="15"/>
      <c r="FG85" s="15"/>
      <c r="FH85" s="15"/>
      <c r="FI85" s="15"/>
      <c r="FJ85" s="15"/>
      <c r="FK85" s="15"/>
      <c r="FL85" s="15"/>
      <c r="FM85" s="15"/>
      <c r="FN85" s="15"/>
      <c r="FO85" s="15"/>
      <c r="FP85" s="15"/>
      <c r="FQ85" s="15"/>
      <c r="FR85" s="15"/>
      <c r="FS85" s="15"/>
      <c r="FT85" s="15"/>
      <c r="FU85" s="15"/>
      <c r="FV85" s="15"/>
      <c r="FW85" s="15"/>
      <c r="FX85" s="15"/>
      <c r="FY85" s="15"/>
      <c r="FZ85" s="15"/>
      <c r="GA85" s="15"/>
      <c r="GB85" s="15"/>
      <c r="GC85" s="15"/>
      <c r="GD85" s="15"/>
      <c r="GE85" s="15"/>
      <c r="GF85" s="15"/>
      <c r="GG85" s="15"/>
      <c r="GH85" s="32"/>
      <c r="GI85" s="15"/>
    </row>
    <row r="86" spans="1:191" ht="11.25" customHeight="1" x14ac:dyDescent="0.2">
      <c r="A86" s="87" t="s">
        <v>65</v>
      </c>
      <c r="E86" s="16">
        <f ca="1">SharesOut</f>
        <v>100</v>
      </c>
      <c r="F86" s="16">
        <f ca="1">E86*1.02</f>
        <v>102</v>
      </c>
      <c r="G86" s="16">
        <f t="shared" ref="G86:N86" ca="1" si="4">F86*1.02</f>
        <v>104.04</v>
      </c>
      <c r="H86" s="16">
        <f t="shared" ca="1" si="4"/>
        <v>106.1208</v>
      </c>
      <c r="I86" s="16">
        <f t="shared" ca="1" si="4"/>
        <v>108.243216</v>
      </c>
      <c r="J86" s="16">
        <f t="shared" ca="1" si="4"/>
        <v>110.40808032000001</v>
      </c>
      <c r="K86" s="16">
        <f t="shared" ca="1" si="4"/>
        <v>112.61624192640001</v>
      </c>
      <c r="L86" s="16">
        <f t="shared" ca="1" si="4"/>
        <v>114.868566764928</v>
      </c>
      <c r="M86" s="16">
        <f t="shared" ca="1" si="4"/>
        <v>117.16593810022657</v>
      </c>
      <c r="N86" s="16">
        <f t="shared" ca="1" si="4"/>
        <v>119.5092568622311</v>
      </c>
      <c r="O86" s="16">
        <f ca="1">N86*1</f>
        <v>119.5092568622311</v>
      </c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  <c r="EB86" s="16"/>
      <c r="EC86" s="16"/>
      <c r="ED86" s="16"/>
      <c r="EE86" s="16"/>
      <c r="EF86" s="16"/>
      <c r="EG86" s="16"/>
      <c r="EH86" s="16"/>
      <c r="EI86" s="16"/>
      <c r="EJ86" s="16"/>
      <c r="EK86" s="16"/>
      <c r="EL86" s="16"/>
      <c r="EM86" s="16"/>
      <c r="EN86" s="16"/>
      <c r="EO86" s="16"/>
      <c r="EP86" s="16"/>
      <c r="EQ86" s="16"/>
      <c r="ER86" s="16"/>
      <c r="ES86" s="16"/>
      <c r="ET86" s="16"/>
      <c r="EU86" s="16"/>
      <c r="EV86" s="16"/>
      <c r="EW86" s="16"/>
      <c r="EX86" s="16"/>
      <c r="EY86" s="16"/>
      <c r="EZ86" s="16"/>
      <c r="FA86" s="16"/>
      <c r="FB86" s="16"/>
      <c r="FC86" s="16"/>
      <c r="FD86" s="16"/>
      <c r="FE86" s="16"/>
      <c r="FF86" s="16"/>
      <c r="FG86" s="16"/>
      <c r="FH86" s="16"/>
      <c r="FI86" s="16"/>
      <c r="FJ86" s="16"/>
      <c r="FK86" s="16"/>
      <c r="FL86" s="16"/>
      <c r="FM86" s="16"/>
      <c r="FN86" s="16"/>
      <c r="FO86" s="16"/>
      <c r="FP86" s="16"/>
      <c r="FQ86" s="16"/>
      <c r="FR86" s="16"/>
      <c r="FS86" s="16"/>
      <c r="FT86" s="16"/>
      <c r="FU86" s="16"/>
      <c r="FV86" s="16"/>
      <c r="FW86" s="16"/>
      <c r="FX86" s="16"/>
      <c r="FY86" s="16"/>
      <c r="FZ86" s="16"/>
      <c r="GA86" s="16"/>
      <c r="GB86" s="16"/>
      <c r="GC86" s="16"/>
      <c r="GD86" s="16"/>
      <c r="GE86" s="16"/>
      <c r="GF86" s="16"/>
      <c r="GG86" s="16"/>
      <c r="GI86" s="15"/>
    </row>
    <row r="87" spans="1:191" x14ac:dyDescent="0.2">
      <c r="A87" s="87" t="s">
        <v>59</v>
      </c>
      <c r="E87" s="15">
        <f ca="1">E84/E86</f>
        <v>6.0000000000000001E-3</v>
      </c>
      <c r="F87" s="15">
        <f ca="1">F84/F86</f>
        <v>6.0000000000000001E-3</v>
      </c>
      <c r="G87" s="15">
        <f ca="1">G84/G86</f>
        <v>6.0000000000000001E-3</v>
      </c>
      <c r="H87" s="15">
        <f ca="1">H84/H86</f>
        <v>5.9999999999999993E-3</v>
      </c>
      <c r="I87" s="15">
        <f ca="1">I84/I86</f>
        <v>5.9999999999999993E-3</v>
      </c>
      <c r="J87" s="15">
        <f ca="1">J84/J86</f>
        <v>5.9999999999999993E-3</v>
      </c>
      <c r="K87" s="15">
        <f ca="1">K84/K86</f>
        <v>5.9999999999999993E-3</v>
      </c>
      <c r="L87" s="15">
        <f ca="1">L84/L86</f>
        <v>5.9999999999999984E-3</v>
      </c>
      <c r="M87" s="15">
        <f ca="1">M84/M86</f>
        <v>5.9999999999999993E-3</v>
      </c>
      <c r="N87" s="15">
        <f ca="1">N84/N86</f>
        <v>5.9999999999999984E-3</v>
      </c>
      <c r="O87" s="15">
        <f ca="1">O84/O86</f>
        <v>7.9999999999999988E-2</v>
      </c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/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/>
      <c r="EW87" s="15"/>
      <c r="EX87" s="15"/>
      <c r="EY87" s="15"/>
      <c r="EZ87" s="15"/>
      <c r="FA87" s="15"/>
      <c r="FB87" s="15"/>
      <c r="FC87" s="15"/>
      <c r="FD87" s="15"/>
      <c r="FE87" s="15"/>
      <c r="FF87" s="15"/>
      <c r="FG87" s="15"/>
      <c r="FH87" s="15"/>
      <c r="FI87" s="15"/>
      <c r="FJ87" s="15"/>
      <c r="FK87" s="15"/>
      <c r="FL87" s="15"/>
      <c r="FM87" s="15"/>
      <c r="FN87" s="15"/>
      <c r="FO87" s="15"/>
      <c r="FP87" s="15"/>
      <c r="FQ87" s="15"/>
      <c r="FR87" s="15"/>
      <c r="FS87" s="15"/>
      <c r="FT87" s="15"/>
      <c r="FU87" s="15"/>
      <c r="FV87" s="15"/>
      <c r="FW87" s="15"/>
      <c r="FX87" s="15"/>
      <c r="FY87" s="15"/>
      <c r="FZ87" s="15"/>
      <c r="GA87" s="15"/>
      <c r="GB87" s="15"/>
      <c r="GC87" s="15"/>
      <c r="GD87" s="15"/>
      <c r="GE87" s="15"/>
      <c r="GF87" s="15"/>
      <c r="GG87" s="15"/>
    </row>
    <row r="88" spans="1:191" ht="3" customHeight="1" x14ac:dyDescent="0.2">
      <c r="N88" s="36"/>
      <c r="O88" s="15"/>
      <c r="P88" s="16"/>
      <c r="GI88" s="16"/>
    </row>
    <row r="89" spans="1:191" x14ac:dyDescent="0.2">
      <c r="A89" s="87" t="s">
        <v>66</v>
      </c>
      <c r="E89" s="16">
        <f ca="1">SharesOut</f>
        <v>100</v>
      </c>
      <c r="F89" s="16">
        <f ca="1">E89*1.05</f>
        <v>105</v>
      </c>
      <c r="G89" s="16">
        <f t="shared" ref="G89:N89" ca="1" si="5">F89*1.05</f>
        <v>110.25</v>
      </c>
      <c r="H89" s="16">
        <f t="shared" ca="1" si="5"/>
        <v>115.7625</v>
      </c>
      <c r="I89" s="16">
        <f t="shared" ca="1" si="5"/>
        <v>121.55062500000001</v>
      </c>
      <c r="J89" s="16">
        <f t="shared" ca="1" si="5"/>
        <v>127.62815625000002</v>
      </c>
      <c r="K89" s="16">
        <f t="shared" ca="1" si="5"/>
        <v>134.00956406250003</v>
      </c>
      <c r="L89" s="16">
        <f t="shared" ca="1" si="5"/>
        <v>140.71004226562505</v>
      </c>
      <c r="M89" s="16">
        <f t="shared" ca="1" si="5"/>
        <v>147.74554437890632</v>
      </c>
      <c r="N89" s="16">
        <f t="shared" ca="1" si="5"/>
        <v>155.13282159785163</v>
      </c>
      <c r="O89" s="16">
        <f ca="1">N89</f>
        <v>155.13282159785163</v>
      </c>
      <c r="GI89" s="15"/>
    </row>
    <row r="90" spans="1:191" x14ac:dyDescent="0.2">
      <c r="A90" s="87" t="s">
        <v>59</v>
      </c>
      <c r="E90" s="15">
        <f ca="1">E$84/E89</f>
        <v>6.0000000000000001E-3</v>
      </c>
      <c r="F90" s="15">
        <f t="shared" ref="F90:N90" ca="1" si="6">F$84/F89</f>
        <v>5.8285714285714286E-3</v>
      </c>
      <c r="G90" s="15">
        <f t="shared" ca="1" si="6"/>
        <v>5.6620408163265308E-3</v>
      </c>
      <c r="H90" s="15">
        <f t="shared" ca="1" si="6"/>
        <v>5.5002682215743439E-3</v>
      </c>
      <c r="I90" s="15">
        <f t="shared" ca="1" si="6"/>
        <v>5.3431177009579337E-3</v>
      </c>
      <c r="J90" s="15">
        <f t="shared" ca="1" si="6"/>
        <v>5.1904571952162779E-3</v>
      </c>
      <c r="K90" s="15">
        <f t="shared" ca="1" si="6"/>
        <v>5.0421584182100982E-3</v>
      </c>
      <c r="L90" s="15">
        <f t="shared" ca="1" si="6"/>
        <v>4.8980967491183795E-3</v>
      </c>
      <c r="M90" s="15">
        <f t="shared" ca="1" si="6"/>
        <v>4.7581511277149978E-3</v>
      </c>
      <c r="N90" s="15">
        <f t="shared" ca="1" si="6"/>
        <v>4.6222039526374256E-3</v>
      </c>
      <c r="O90" s="15">
        <f ca="1">O84/O89</f>
        <v>6.1629386035165684E-2</v>
      </c>
    </row>
    <row r="91" spans="1:191" ht="3" customHeight="1" x14ac:dyDescent="0.2">
      <c r="M91" s="16"/>
      <c r="GI91" s="16"/>
    </row>
    <row r="92" spans="1:191" x14ac:dyDescent="0.2">
      <c r="A92" s="87" t="s">
        <v>71</v>
      </c>
      <c r="E92" s="16">
        <f ca="1">SharesOut</f>
        <v>100</v>
      </c>
      <c r="F92" s="16">
        <f ca="1">E92*1.1</f>
        <v>110.00000000000001</v>
      </c>
      <c r="G92" s="16">
        <f t="shared" ref="G92:N92" ca="1" si="7">F92*1.1</f>
        <v>121.00000000000003</v>
      </c>
      <c r="H92" s="16">
        <f t="shared" ca="1" si="7"/>
        <v>133.10000000000005</v>
      </c>
      <c r="I92" s="16">
        <f t="shared" ca="1" si="7"/>
        <v>146.41000000000008</v>
      </c>
      <c r="J92" s="16">
        <f t="shared" ca="1" si="7"/>
        <v>161.0510000000001</v>
      </c>
      <c r="K92" s="16">
        <f t="shared" ca="1" si="7"/>
        <v>177.15610000000012</v>
      </c>
      <c r="L92" s="16">
        <f t="shared" ca="1" si="7"/>
        <v>194.87171000000015</v>
      </c>
      <c r="M92" s="16">
        <f t="shared" ca="1" si="7"/>
        <v>214.3588810000002</v>
      </c>
      <c r="N92" s="16">
        <f t="shared" ca="1" si="7"/>
        <v>235.79476910000022</v>
      </c>
      <c r="O92" s="16">
        <f ca="1">N92</f>
        <v>235.79476910000022</v>
      </c>
      <c r="GI92" s="15"/>
    </row>
    <row r="93" spans="1:191" x14ac:dyDescent="0.2">
      <c r="A93" s="87" t="s">
        <v>59</v>
      </c>
      <c r="E93" s="15">
        <f ca="1">E$84/E92</f>
        <v>6.0000000000000001E-3</v>
      </c>
      <c r="F93" s="15">
        <f t="shared" ref="F93:N93" ca="1" si="8">F$84/F92</f>
        <v>5.5636363636363626E-3</v>
      </c>
      <c r="G93" s="15">
        <f t="shared" ca="1" si="8"/>
        <v>5.1590082644628089E-3</v>
      </c>
      <c r="H93" s="15">
        <f t="shared" ca="1" si="8"/>
        <v>4.7838076634109669E-3</v>
      </c>
      <c r="I93" s="15">
        <f t="shared" ca="1" si="8"/>
        <v>4.4358943787992594E-3</v>
      </c>
      <c r="J93" s="15">
        <f t="shared" ca="1" si="8"/>
        <v>4.1132838785229494E-3</v>
      </c>
      <c r="K93" s="15">
        <f t="shared" ca="1" si="8"/>
        <v>3.8141359600849167E-3</v>
      </c>
      <c r="L93" s="15">
        <f t="shared" ca="1" si="8"/>
        <v>3.5367442538969218E-3</v>
      </c>
      <c r="M93" s="15">
        <f t="shared" ca="1" si="8"/>
        <v>3.2795264899771457E-3</v>
      </c>
      <c r="N93" s="15">
        <f t="shared" ca="1" si="8"/>
        <v>3.0410154725242621E-3</v>
      </c>
      <c r="O93" s="15">
        <f ca="1">O84/O92</f>
        <v>4.0546872966990166E-2</v>
      </c>
    </row>
    <row r="94" spans="1:191" ht="3" customHeight="1" x14ac:dyDescent="0.2"/>
    <row r="95" spans="1:191" ht="11.25" customHeight="1" x14ac:dyDescent="0.2">
      <c r="D95" s="39" t="s">
        <v>70</v>
      </c>
      <c r="E95" s="92" t="s">
        <v>67</v>
      </c>
      <c r="F95" s="92" t="s">
        <v>68</v>
      </c>
      <c r="G95" s="92" t="s">
        <v>69</v>
      </c>
      <c r="I95" s="97" t="s">
        <v>73</v>
      </c>
      <c r="J95" s="97" t="s">
        <v>74</v>
      </c>
      <c r="K95" s="39" t="s">
        <v>75</v>
      </c>
      <c r="L95" s="39" t="s">
        <v>76</v>
      </c>
      <c r="M95" s="39" t="s">
        <v>77</v>
      </c>
    </row>
    <row r="96" spans="1:191" x14ac:dyDescent="0.2">
      <c r="A96" s="5" t="s">
        <v>60</v>
      </c>
      <c r="D96" s="89">
        <f ca="1">NPV(WACC/100,E74:N74)+O74/(1+WACC/100)^10</f>
        <v>7.6612659720277976E-2</v>
      </c>
      <c r="E96" s="89">
        <f ca="1">NPV(WACC/100,E87:N87)+O87/(1+WACC/100)^10</f>
        <v>6.7710865788590591E-2</v>
      </c>
      <c r="F96" s="89">
        <f ca="1">NPV(WACC/100,E90:N90)+O90/(1+WACC/100)^10</f>
        <v>5.6963011694258714E-2</v>
      </c>
      <c r="G96" s="89">
        <f ca="1">NPV(WACC/100,E93:N93)+O93/(1+WACC/100)^10</f>
        <v>4.4075248618444349E-2</v>
      </c>
      <c r="I96" s="89">
        <f ca="1">NPV(WACC/100,B153:K153)+L153/(1+WACC/100)^10</f>
        <v>6.9808235281955774E-2</v>
      </c>
      <c r="J96" s="89">
        <f ca="1">NPV(WACC/100,B155:K155)+L155/(1+WACC/100)^10</f>
        <v>6.6920048042357239E-2</v>
      </c>
      <c r="K96" s="89">
        <f ca="1">NPV(WACC/100,B157:K157)+L157/(1+WACC/100)^10</f>
        <v>5.8717728754473154E-2</v>
      </c>
      <c r="L96" s="89">
        <f ca="1">NPV(WACC/100,B159:K159)+L159/(1+WACC/100)^10</f>
        <v>4.0680307241617433E-2</v>
      </c>
      <c r="M96" s="89">
        <f ca="1">NPV(WACC/100,B161:K161)+L161/(1+WACC/100)^10</f>
        <v>4.9836253567119931E-2</v>
      </c>
    </row>
    <row r="97" spans="1:191" x14ac:dyDescent="0.2">
      <c r="A97" t="s">
        <v>61</v>
      </c>
      <c r="D97" s="16">
        <f ca="1">NetCash/SharesOut</f>
        <v>0</v>
      </c>
      <c r="E97" s="16">
        <f ca="1">NetCash/SharesOut</f>
        <v>0</v>
      </c>
      <c r="F97" s="16">
        <f ca="1">NetCash/SharesOut</f>
        <v>0</v>
      </c>
      <c r="G97" s="16">
        <f ca="1">NetCash/SharesOut</f>
        <v>0</v>
      </c>
      <c r="I97" s="16">
        <f ca="1">NetCash/SharesOut</f>
        <v>0</v>
      </c>
      <c r="J97" s="16">
        <f ca="1">NetCash/SharesOut</f>
        <v>0</v>
      </c>
      <c r="K97" s="16">
        <f ca="1">NetCash/SharesOut</f>
        <v>0</v>
      </c>
      <c r="L97" s="16">
        <f ca="1">NetCash/SharesOut</f>
        <v>0</v>
      </c>
      <c r="M97" s="16">
        <f ca="1">NetCash/SharesOut</f>
        <v>0</v>
      </c>
    </row>
    <row r="98" spans="1:191" x14ac:dyDescent="0.2">
      <c r="A98" s="5" t="s">
        <v>58</v>
      </c>
      <c r="D98" s="89">
        <f ca="1">D96+D97</f>
        <v>7.6612659720277976E-2</v>
      </c>
      <c r="E98" s="89">
        <f ca="1">E96+E97</f>
        <v>6.7710865788590591E-2</v>
      </c>
      <c r="F98" s="89">
        <f ca="1">F96+F97</f>
        <v>5.6963011694258714E-2</v>
      </c>
      <c r="G98" s="89">
        <f ca="1">G96+G97</f>
        <v>4.4075248618444349E-2</v>
      </c>
      <c r="I98" s="89">
        <f t="shared" ref="I98:M98" ca="1" si="9">I96+I97</f>
        <v>6.9808235281955774E-2</v>
      </c>
      <c r="J98" s="89">
        <f t="shared" ca="1" si="9"/>
        <v>6.6920048042357239E-2</v>
      </c>
      <c r="K98" s="89">
        <f t="shared" ca="1" si="9"/>
        <v>5.8717728754473154E-2</v>
      </c>
      <c r="L98" s="89">
        <f t="shared" ca="1" si="9"/>
        <v>4.0680307241617433E-2</v>
      </c>
      <c r="M98" s="89">
        <f t="shared" ca="1" si="9"/>
        <v>4.9836253567119931E-2</v>
      </c>
    </row>
    <row r="99" spans="1:191" x14ac:dyDescent="0.2">
      <c r="A99" t="s">
        <v>52</v>
      </c>
      <c r="D99" s="16">
        <f ca="1">SharesOut</f>
        <v>100</v>
      </c>
      <c r="E99" s="16">
        <f ca="1">SharesOut</f>
        <v>100</v>
      </c>
      <c r="F99" s="16">
        <f ca="1">SharesOut</f>
        <v>100</v>
      </c>
      <c r="G99" s="16">
        <f ca="1">SharesOut</f>
        <v>100</v>
      </c>
      <c r="I99" s="16">
        <f ca="1">SharesOut</f>
        <v>100</v>
      </c>
      <c r="J99" s="16">
        <f ca="1">SharesOut</f>
        <v>100</v>
      </c>
      <c r="K99" s="16">
        <f ca="1">SharesOut</f>
        <v>100</v>
      </c>
      <c r="L99" s="16">
        <f ca="1">SharesOut</f>
        <v>100</v>
      </c>
      <c r="M99" s="16">
        <f ca="1">SharesOut</f>
        <v>100</v>
      </c>
    </row>
    <row r="100" spans="1:191" x14ac:dyDescent="0.2">
      <c r="A100" s="5" t="s">
        <v>57</v>
      </c>
      <c r="D100" s="89">
        <f ca="1">D98*D99</f>
        <v>7.6612659720277971</v>
      </c>
      <c r="E100" s="89">
        <f ca="1">E98*E99</f>
        <v>6.7710865788590588</v>
      </c>
      <c r="F100" s="89">
        <f ca="1">F98*F99</f>
        <v>5.6963011694258716</v>
      </c>
      <c r="G100" s="89">
        <f ca="1">G98*G99</f>
        <v>4.4075248618444345</v>
      </c>
      <c r="I100" s="89">
        <f t="shared" ref="I100:M100" ca="1" si="10">I98*I99</f>
        <v>6.9808235281955771</v>
      </c>
      <c r="J100" s="89">
        <f t="shared" ca="1" si="10"/>
        <v>6.6920048042357241</v>
      </c>
      <c r="K100" s="89">
        <f t="shared" ca="1" si="10"/>
        <v>5.8717728754473155</v>
      </c>
      <c r="L100" s="89">
        <f t="shared" ca="1" si="10"/>
        <v>4.0680307241617433</v>
      </c>
      <c r="M100" s="89">
        <f t="shared" ca="1" si="10"/>
        <v>4.9836253567119932</v>
      </c>
    </row>
    <row r="101" spans="1:191" ht="3" customHeight="1" x14ac:dyDescent="0.2">
      <c r="A101" s="5"/>
      <c r="D101" s="89"/>
      <c r="E101" s="89"/>
      <c r="F101" s="89"/>
      <c r="G101" s="89"/>
      <c r="I101" s="89"/>
      <c r="J101" s="89"/>
      <c r="K101" s="89"/>
      <c r="L101" s="89"/>
      <c r="M101" s="89"/>
    </row>
    <row r="102" spans="1:191" x14ac:dyDescent="0.2">
      <c r="A102" s="94" t="s">
        <v>100</v>
      </c>
      <c r="B102" s="94"/>
      <c r="C102" s="94"/>
      <c r="D102" s="94"/>
      <c r="E102" s="95">
        <f ca="1">(E100/$D100-1)*100</f>
        <v>-11.619220588593194</v>
      </c>
      <c r="F102" s="95">
        <f ca="1">(F100/$D100-1)*100</f>
        <v>-25.648043153393296</v>
      </c>
      <c r="G102" s="95">
        <f ca="1">(G100/$D100-1)*100</f>
        <v>-42.470018950695135</v>
      </c>
      <c r="I102" s="95">
        <f ca="1">(I100/$D100-1)*100</f>
        <v>-8.8815927591679671</v>
      </c>
      <c r="J102" s="95">
        <f ca="1">(J100/$D100-1)*100</f>
        <v>-12.651449138183713</v>
      </c>
      <c r="K102" s="95">
        <f ca="1">(K100/$D100-1)*100</f>
        <v>-23.357668342466319</v>
      </c>
      <c r="L102" s="95">
        <f ca="1">(L100/$D100-1)*100</f>
        <v>-46.901324937489285</v>
      </c>
      <c r="M102" s="95">
        <f ca="1">(M100/$D100-1)*100</f>
        <v>-34.950367538370173</v>
      </c>
      <c r="Q102" s="21"/>
    </row>
    <row r="103" spans="1:191" ht="3" customHeight="1" x14ac:dyDescent="0.2">
      <c r="A103" s="101"/>
      <c r="B103" s="101"/>
      <c r="C103" s="101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</row>
    <row r="104" spans="1:191" ht="3" customHeight="1" x14ac:dyDescent="0.2"/>
    <row r="105" spans="1:191" ht="11.25" customHeight="1" x14ac:dyDescent="0.2">
      <c r="A105" s="42" t="s">
        <v>102</v>
      </c>
      <c r="D105" s="21"/>
      <c r="E105" s="21"/>
      <c r="F105" s="21"/>
      <c r="G105" s="21"/>
      <c r="H105" s="21"/>
      <c r="M105" s="21"/>
      <c r="N105" s="21"/>
      <c r="O105" s="36"/>
      <c r="P105" s="49"/>
      <c r="GI105" s="15">
        <f ca="1">EBITDA*((1+EBITDACAGR/100)^(COLUMNS($E106:N106)-1))*EBITDAMultiple</f>
        <v>9.5607405489784867</v>
      </c>
    </row>
    <row r="106" spans="1:191" x14ac:dyDescent="0.2">
      <c r="A106" t="s">
        <v>54</v>
      </c>
      <c r="C106" s="21"/>
      <c r="D106" s="21"/>
      <c r="E106" s="15">
        <f ca="1">EBITDA*((1+EBITDACAGR/100)^(COLUMNS($E106:E106)-1))*(1-(TaxRate+Capex-NWC)/100)</f>
        <v>0.6</v>
      </c>
      <c r="F106" s="15">
        <f ca="1">EBITDA*((1+EBITDACAGR/100)^(COLUMNS($E106:F106)-1))*(1-(TaxRate+Capex-NWC)/100)</f>
        <v>0.61199999999999999</v>
      </c>
      <c r="G106" s="15">
        <f ca="1">EBITDA*((1+EBITDACAGR/100)^(COLUMNS($E106:G106)-1))*(1-(TaxRate+Capex-NWC)/100)</f>
        <v>0.62424000000000002</v>
      </c>
      <c r="H106" s="15">
        <f ca="1">EBITDA*((1+EBITDACAGR/100)^(COLUMNS($E106:H106)-1))*(1-(TaxRate+Capex-NWC)/100)</f>
        <v>0.63672479999999998</v>
      </c>
      <c r="I106" s="15">
        <f ca="1">EBITDA*((1+EBITDACAGR/100)^(COLUMNS($E106:I106)-1))*(1-(TaxRate+Capex-NWC)/100)</f>
        <v>0.64945929599999996</v>
      </c>
      <c r="J106" s="15">
        <f ca="1">EBITDA*((1+EBITDACAGR/100)^(COLUMNS($E106:J106)-1))*(1-(TaxRate+Capex-NWC)/100)</f>
        <v>0.66244848191999994</v>
      </c>
      <c r="K106" s="15">
        <f ca="1">EBITDA*((1+EBITDACAGR/100)^(COLUMNS($E106:K106)-1))*(1-(TaxRate+Capex-NWC)/100)</f>
        <v>0.6756974515584</v>
      </c>
      <c r="L106" s="15">
        <f ca="1">EBITDA*((1+EBITDACAGR/100)^(COLUMNS($E106:L106)-1))*(1-(TaxRate+Capex-NWC)/100)</f>
        <v>0.68921140058956787</v>
      </c>
      <c r="M106" s="15">
        <f ca="1">EBITDA*((1+EBITDACAGR/100)^(COLUMNS($E106:M106)-1))*(1-(TaxRate+Capex-NWC)/100)</f>
        <v>0.70299562860135933</v>
      </c>
      <c r="N106" s="15">
        <f ca="1">EBITDA*((1+EBITDACAGR/100)^(COLUMNS($E106:N106)-1))*(1-(TaxRate+Capex-NWC)/100)</f>
        <v>0.71705554117338643</v>
      </c>
      <c r="O106" s="15">
        <f ca="1">EBITDA*((1+EBITDACAGR/100)^(COLUMNS($E106:N106)-1))*EBITDAMultiple</f>
        <v>9.5607405489784867</v>
      </c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/>
      <c r="DB106" s="15"/>
      <c r="DC106" s="15"/>
      <c r="DD106" s="15"/>
      <c r="DE106" s="15"/>
      <c r="DF106" s="15"/>
      <c r="DG106" s="15"/>
      <c r="DH106" s="15"/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  <c r="DS106" s="15"/>
      <c r="DT106" s="15"/>
      <c r="DU106" s="15"/>
      <c r="DV106" s="15"/>
      <c r="DW106" s="15"/>
      <c r="DX106" s="15"/>
      <c r="DY106" s="15"/>
      <c r="DZ106" s="15"/>
      <c r="EA106" s="15"/>
      <c r="EB106" s="15"/>
      <c r="EC106" s="15"/>
      <c r="ED106" s="15"/>
      <c r="EE106" s="15"/>
      <c r="EF106" s="15"/>
      <c r="EG106" s="15"/>
      <c r="EH106" s="15"/>
      <c r="EI106" s="15"/>
      <c r="EJ106" s="15"/>
      <c r="EK106" s="15"/>
      <c r="EL106" s="15"/>
      <c r="EM106" s="15"/>
      <c r="EN106" s="15"/>
      <c r="EO106" s="15"/>
      <c r="EP106" s="15"/>
      <c r="EQ106" s="15"/>
      <c r="ER106" s="15"/>
      <c r="ES106" s="15"/>
      <c r="ET106" s="15"/>
      <c r="EU106" s="15"/>
      <c r="EV106" s="15"/>
      <c r="EW106" s="15"/>
      <c r="EX106" s="15"/>
      <c r="EY106" s="15"/>
      <c r="EZ106" s="15"/>
      <c r="FA106" s="15"/>
      <c r="FB106" s="15"/>
      <c r="FC106" s="15"/>
      <c r="FD106" s="15"/>
      <c r="FE106" s="15"/>
      <c r="FF106" s="15"/>
      <c r="FG106" s="15"/>
      <c r="FH106" s="15"/>
      <c r="FI106" s="15"/>
      <c r="FJ106" s="15"/>
      <c r="FK106" s="15"/>
      <c r="FL106" s="15"/>
      <c r="FM106" s="15"/>
      <c r="FN106" s="15"/>
      <c r="FO106" s="15"/>
      <c r="FP106" s="15"/>
      <c r="FQ106" s="15"/>
      <c r="FR106" s="15"/>
      <c r="FS106" s="15"/>
      <c r="FT106" s="15"/>
      <c r="FU106" s="15"/>
      <c r="FV106" s="15"/>
      <c r="FW106" s="15"/>
      <c r="FX106" s="15"/>
      <c r="FY106" s="15"/>
      <c r="FZ106" s="15"/>
      <c r="GA106" s="15"/>
      <c r="GB106" s="15"/>
      <c r="GC106" s="15"/>
      <c r="GD106" s="15"/>
      <c r="GE106" s="15"/>
      <c r="GF106" s="15"/>
      <c r="GG106" s="15"/>
      <c r="GH106" s="15"/>
      <c r="GI106" s="15"/>
    </row>
    <row r="107" spans="1:191" ht="3" customHeight="1" x14ac:dyDescent="0.2"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  <c r="CR107" s="15"/>
      <c r="CS107" s="15"/>
      <c r="CT107" s="15"/>
      <c r="CU107" s="15"/>
      <c r="CV107" s="15"/>
      <c r="CW107" s="15"/>
      <c r="CX107" s="15"/>
      <c r="CY107" s="15"/>
      <c r="CZ107" s="15"/>
      <c r="DA107" s="15"/>
      <c r="DB107" s="15"/>
      <c r="DC107" s="15"/>
      <c r="DD107" s="15"/>
      <c r="DE107" s="15"/>
      <c r="DF107" s="15"/>
      <c r="DG107" s="15"/>
      <c r="DH107" s="15"/>
      <c r="DI107" s="15"/>
      <c r="DJ107" s="15"/>
      <c r="DK107" s="15"/>
      <c r="DL107" s="15"/>
      <c r="DM107" s="15"/>
      <c r="DN107" s="15"/>
      <c r="DO107" s="15"/>
      <c r="DP107" s="15"/>
      <c r="DQ107" s="15"/>
      <c r="DR107" s="15"/>
      <c r="DS107" s="15"/>
      <c r="DT107" s="15"/>
      <c r="DU107" s="15"/>
      <c r="DV107" s="15"/>
      <c r="DW107" s="15"/>
      <c r="DX107" s="15"/>
      <c r="DY107" s="15"/>
      <c r="DZ107" s="15"/>
      <c r="EA107" s="15"/>
      <c r="EB107" s="15"/>
      <c r="EC107" s="15"/>
      <c r="ED107" s="15"/>
      <c r="EE107" s="15"/>
      <c r="EF107" s="15"/>
      <c r="EG107" s="15"/>
      <c r="EH107" s="15"/>
      <c r="EI107" s="15"/>
      <c r="EJ107" s="15"/>
      <c r="EK107" s="15"/>
      <c r="EL107" s="15"/>
      <c r="EM107" s="15"/>
      <c r="EN107" s="15"/>
      <c r="EO107" s="15"/>
      <c r="EP107" s="15"/>
      <c r="EQ107" s="15"/>
      <c r="ER107" s="15"/>
      <c r="ES107" s="15"/>
      <c r="ET107" s="15"/>
      <c r="EU107" s="15"/>
      <c r="EV107" s="15"/>
      <c r="EW107" s="15"/>
      <c r="EX107" s="15"/>
      <c r="EY107" s="15"/>
      <c r="EZ107" s="15"/>
      <c r="FA107" s="15"/>
      <c r="FB107" s="15"/>
      <c r="FC107" s="15"/>
      <c r="FD107" s="15"/>
      <c r="FE107" s="15"/>
      <c r="FF107" s="15"/>
      <c r="FG107" s="15"/>
      <c r="FH107" s="15"/>
      <c r="FI107" s="15"/>
      <c r="FJ107" s="15"/>
      <c r="FK107" s="15"/>
      <c r="FL107" s="15"/>
      <c r="FM107" s="15"/>
      <c r="FN107" s="15"/>
      <c r="FO107" s="15"/>
      <c r="FP107" s="15"/>
      <c r="FQ107" s="15"/>
      <c r="FR107" s="15"/>
      <c r="FS107" s="15"/>
      <c r="FT107" s="15"/>
      <c r="FU107" s="15"/>
      <c r="FV107" s="15"/>
      <c r="FW107" s="15"/>
      <c r="FX107" s="15"/>
      <c r="FY107" s="15"/>
      <c r="FZ107" s="15"/>
      <c r="GA107" s="15"/>
      <c r="GB107" s="15"/>
      <c r="GC107" s="15"/>
      <c r="GD107" s="15"/>
      <c r="GE107" s="15"/>
      <c r="GF107" s="15"/>
      <c r="GG107" s="15"/>
      <c r="GH107" s="32"/>
      <c r="GI107" s="15"/>
    </row>
    <row r="108" spans="1:191" ht="11.25" customHeight="1" x14ac:dyDescent="0.2">
      <c r="A108" s="87" t="s">
        <v>65</v>
      </c>
      <c r="E108" s="16">
        <f ca="1">SharesOut</f>
        <v>100</v>
      </c>
      <c r="F108" s="16">
        <f ca="1">E108*1.02</f>
        <v>102</v>
      </c>
      <c r="G108" s="16">
        <f t="shared" ref="G108:N108" ca="1" si="11">F108*1.02</f>
        <v>104.04</v>
      </c>
      <c r="H108" s="16">
        <f t="shared" ca="1" si="11"/>
        <v>106.1208</v>
      </c>
      <c r="I108" s="16">
        <f t="shared" ca="1" si="11"/>
        <v>108.243216</v>
      </c>
      <c r="J108" s="16">
        <f t="shared" ca="1" si="11"/>
        <v>110.40808032000001</v>
      </c>
      <c r="K108" s="16">
        <f t="shared" ca="1" si="11"/>
        <v>112.61624192640001</v>
      </c>
      <c r="L108" s="16">
        <f t="shared" ca="1" si="11"/>
        <v>114.868566764928</v>
      </c>
      <c r="M108" s="16">
        <f t="shared" ca="1" si="11"/>
        <v>117.16593810022657</v>
      </c>
      <c r="N108" s="16">
        <f t="shared" ca="1" si="11"/>
        <v>119.5092568622311</v>
      </c>
      <c r="O108" s="16">
        <f ca="1">M149</f>
        <v>153.76813512386624</v>
      </c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  <c r="CZ108" s="16"/>
      <c r="DA108" s="16"/>
      <c r="DB108" s="16"/>
      <c r="DC108" s="16"/>
      <c r="DD108" s="16"/>
      <c r="DE108" s="16"/>
      <c r="DF108" s="16"/>
      <c r="DG108" s="16"/>
      <c r="DH108" s="16"/>
      <c r="DI108" s="16"/>
      <c r="DJ108" s="16"/>
      <c r="DK108" s="16"/>
      <c r="DL108" s="16"/>
      <c r="DM108" s="16"/>
      <c r="DN108" s="16"/>
      <c r="DO108" s="16"/>
      <c r="DP108" s="16"/>
      <c r="DQ108" s="16"/>
      <c r="DR108" s="16"/>
      <c r="DS108" s="16"/>
      <c r="DT108" s="16"/>
      <c r="DU108" s="16"/>
      <c r="DV108" s="16"/>
      <c r="DW108" s="16"/>
      <c r="DX108" s="16"/>
      <c r="DY108" s="16"/>
      <c r="DZ108" s="16"/>
      <c r="EA108" s="16"/>
      <c r="EB108" s="16"/>
      <c r="EC108" s="16"/>
      <c r="ED108" s="16"/>
      <c r="EE108" s="16"/>
      <c r="EF108" s="16"/>
      <c r="EG108" s="16"/>
      <c r="EH108" s="16"/>
      <c r="EI108" s="16"/>
      <c r="EJ108" s="16"/>
      <c r="EK108" s="16"/>
      <c r="EL108" s="16"/>
      <c r="EM108" s="16"/>
      <c r="EN108" s="16"/>
      <c r="EO108" s="16"/>
      <c r="EP108" s="16"/>
      <c r="EQ108" s="16"/>
      <c r="ER108" s="16"/>
      <c r="ES108" s="16"/>
      <c r="ET108" s="16"/>
      <c r="EU108" s="16"/>
      <c r="EV108" s="16"/>
      <c r="EW108" s="16"/>
      <c r="EX108" s="16"/>
      <c r="EY108" s="16"/>
      <c r="EZ108" s="16"/>
      <c r="FA108" s="16"/>
      <c r="FB108" s="16"/>
      <c r="FC108" s="16"/>
      <c r="FD108" s="16"/>
      <c r="FE108" s="16"/>
      <c r="FF108" s="16"/>
      <c r="FG108" s="16"/>
      <c r="FH108" s="16"/>
      <c r="FI108" s="16"/>
      <c r="FJ108" s="16"/>
      <c r="FK108" s="16"/>
      <c r="FL108" s="16"/>
      <c r="FM108" s="16"/>
      <c r="FN108" s="16"/>
      <c r="FO108" s="16"/>
      <c r="FP108" s="16"/>
      <c r="FQ108" s="16"/>
      <c r="FR108" s="16"/>
      <c r="FS108" s="16"/>
      <c r="FT108" s="16"/>
      <c r="FU108" s="16"/>
      <c r="FV108" s="16"/>
      <c r="FW108" s="16"/>
      <c r="FX108" s="16"/>
      <c r="FY108" s="16"/>
      <c r="FZ108" s="16"/>
      <c r="GA108" s="16"/>
      <c r="GB108" s="16"/>
      <c r="GC108" s="16"/>
      <c r="GD108" s="16"/>
      <c r="GE108" s="16"/>
      <c r="GF108" s="16"/>
      <c r="GG108" s="16"/>
      <c r="GI108" s="15" t="e">
        <f ca="1">GI105/#REF!</f>
        <v>#REF!</v>
      </c>
    </row>
    <row r="109" spans="1:191" x14ac:dyDescent="0.2">
      <c r="A109" s="87" t="s">
        <v>59</v>
      </c>
      <c r="E109" s="15">
        <f ca="1">E106/E108</f>
        <v>6.0000000000000001E-3</v>
      </c>
      <c r="F109" s="15">
        <f ca="1">F106/F108</f>
        <v>6.0000000000000001E-3</v>
      </c>
      <c r="G109" s="15">
        <f ca="1">G106/G108</f>
        <v>6.0000000000000001E-3</v>
      </c>
      <c r="H109" s="15">
        <f ca="1">H106/H108</f>
        <v>5.9999999999999993E-3</v>
      </c>
      <c r="I109" s="15">
        <f ca="1">I106/I108</f>
        <v>5.9999999999999993E-3</v>
      </c>
      <c r="J109" s="15">
        <f ca="1">J106/J108</f>
        <v>5.9999999999999993E-3</v>
      </c>
      <c r="K109" s="15">
        <f ca="1">K106/K108</f>
        <v>5.9999999999999993E-3</v>
      </c>
      <c r="L109" s="15">
        <f ca="1">L106/L108</f>
        <v>5.9999999999999984E-3</v>
      </c>
      <c r="M109" s="15">
        <f ca="1">M106/M108</f>
        <v>5.9999999999999993E-3</v>
      </c>
      <c r="N109" s="15">
        <f ca="1">N106/N108</f>
        <v>5.9999999999999984E-3</v>
      </c>
      <c r="O109" s="15">
        <f ca="1">O106/O108</f>
        <v>6.2176344541584876E-2</v>
      </c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S109" s="15"/>
      <c r="DT109" s="15"/>
      <c r="DU109" s="15"/>
      <c r="DV109" s="15"/>
      <c r="DW109" s="15"/>
      <c r="DX109" s="15"/>
      <c r="DY109" s="15"/>
      <c r="DZ109" s="15"/>
      <c r="EA109" s="15"/>
      <c r="EB109" s="15"/>
      <c r="EC109" s="15"/>
      <c r="ED109" s="15"/>
      <c r="EE109" s="15"/>
      <c r="EF109" s="15"/>
      <c r="EG109" s="15"/>
      <c r="EH109" s="15"/>
      <c r="EI109" s="15"/>
      <c r="EJ109" s="15"/>
      <c r="EK109" s="15"/>
      <c r="EL109" s="15"/>
      <c r="EM109" s="15"/>
      <c r="EN109" s="15"/>
      <c r="EO109" s="15"/>
      <c r="EP109" s="15"/>
      <c r="EQ109" s="15"/>
      <c r="ER109" s="15"/>
      <c r="ES109" s="15"/>
      <c r="ET109" s="15"/>
      <c r="EU109" s="15"/>
      <c r="EV109" s="15"/>
      <c r="EW109" s="15"/>
      <c r="EX109" s="15"/>
      <c r="EY109" s="15"/>
      <c r="EZ109" s="15"/>
      <c r="FA109" s="15"/>
      <c r="FB109" s="15"/>
      <c r="FC109" s="15"/>
      <c r="FD109" s="15"/>
      <c r="FE109" s="15"/>
      <c r="FF109" s="15"/>
      <c r="FG109" s="15"/>
      <c r="FH109" s="15"/>
      <c r="FI109" s="15"/>
      <c r="FJ109" s="15"/>
      <c r="FK109" s="15"/>
      <c r="FL109" s="15"/>
      <c r="FM109" s="15"/>
      <c r="FN109" s="15"/>
      <c r="FO109" s="15"/>
      <c r="FP109" s="15"/>
      <c r="FQ109" s="15"/>
      <c r="FR109" s="15"/>
      <c r="FS109" s="15"/>
      <c r="FT109" s="15"/>
      <c r="FU109" s="15"/>
      <c r="FV109" s="15"/>
      <c r="FW109" s="15"/>
      <c r="FX109" s="15"/>
      <c r="FY109" s="15"/>
      <c r="FZ109" s="15"/>
      <c r="GA109" s="15"/>
      <c r="GB109" s="15"/>
      <c r="GC109" s="15"/>
      <c r="GD109" s="15"/>
      <c r="GE109" s="15"/>
      <c r="GF109" s="15"/>
      <c r="GG109" s="15"/>
    </row>
    <row r="110" spans="1:191" ht="3" customHeight="1" x14ac:dyDescent="0.2">
      <c r="N110" s="36"/>
      <c r="O110" s="15"/>
      <c r="P110" s="16"/>
      <c r="GI110" s="16">
        <f ca="1">N111*1.05</f>
        <v>162.88946267774421</v>
      </c>
    </row>
    <row r="111" spans="1:191" x14ac:dyDescent="0.2">
      <c r="A111" s="87" t="s">
        <v>66</v>
      </c>
      <c r="E111" s="16">
        <f ca="1">SharesOut</f>
        <v>100</v>
      </c>
      <c r="F111" s="16">
        <f ca="1">E111*1.05</f>
        <v>105</v>
      </c>
      <c r="G111" s="16">
        <f t="shared" ref="G111:N111" ca="1" si="12">F111*1.05</f>
        <v>110.25</v>
      </c>
      <c r="H111" s="16">
        <f t="shared" ca="1" si="12"/>
        <v>115.7625</v>
      </c>
      <c r="I111" s="16">
        <f t="shared" ca="1" si="12"/>
        <v>121.55062500000001</v>
      </c>
      <c r="J111" s="16">
        <f t="shared" ca="1" si="12"/>
        <v>127.62815625000002</v>
      </c>
      <c r="K111" s="16">
        <f t="shared" ca="1" si="12"/>
        <v>134.00956406250003</v>
      </c>
      <c r="L111" s="16">
        <f t="shared" ca="1" si="12"/>
        <v>140.71004226562505</v>
      </c>
      <c r="M111" s="16">
        <f t="shared" ca="1" si="12"/>
        <v>147.74554437890632</v>
      </c>
      <c r="N111" s="16">
        <f t="shared" ca="1" si="12"/>
        <v>155.13282159785163</v>
      </c>
      <c r="O111" s="16">
        <f ca="1">M150</f>
        <v>266.31055412149885</v>
      </c>
      <c r="GI111" s="15">
        <f ca="1">GI$83/GI110</f>
        <v>0</v>
      </c>
    </row>
    <row r="112" spans="1:191" x14ac:dyDescent="0.2">
      <c r="A112" s="87" t="s">
        <v>59</v>
      </c>
      <c r="E112" s="15">
        <f ca="1">E$84/E111</f>
        <v>6.0000000000000001E-3</v>
      </c>
      <c r="F112" s="15">
        <f t="shared" ref="F112" ca="1" si="13">F$84/F111</f>
        <v>5.8285714285714286E-3</v>
      </c>
      <c r="G112" s="15">
        <f t="shared" ref="G112" ca="1" si="14">G$84/G111</f>
        <v>5.6620408163265308E-3</v>
      </c>
      <c r="H112" s="15">
        <f t="shared" ref="H112" ca="1" si="15">H$84/H111</f>
        <v>5.5002682215743439E-3</v>
      </c>
      <c r="I112" s="15">
        <f t="shared" ref="I112" ca="1" si="16">I$84/I111</f>
        <v>5.3431177009579337E-3</v>
      </c>
      <c r="J112" s="15">
        <f t="shared" ref="J112" ca="1" si="17">J$84/J111</f>
        <v>5.1904571952162779E-3</v>
      </c>
      <c r="K112" s="15">
        <f t="shared" ref="K112" ca="1" si="18">K$84/K111</f>
        <v>5.0421584182100982E-3</v>
      </c>
      <c r="L112" s="15">
        <f t="shared" ref="L112" ca="1" si="19">L$84/L111</f>
        <v>4.8980967491183795E-3</v>
      </c>
      <c r="M112" s="15">
        <f t="shared" ref="M112" ca="1" si="20">M$84/M111</f>
        <v>4.7581511277149978E-3</v>
      </c>
      <c r="N112" s="15">
        <f t="shared" ref="N112" ca="1" si="21">N$84/N111</f>
        <v>4.6222039526374256E-3</v>
      </c>
      <c r="O112" s="15">
        <f ca="1">O106/O111</f>
        <v>3.5900719671127228E-2</v>
      </c>
    </row>
    <row r="113" spans="1:191" ht="3" customHeight="1" x14ac:dyDescent="0.2">
      <c r="M113" s="16"/>
      <c r="GI113" s="16">
        <f ca="1">N114*1.1</f>
        <v>259.37424601000026</v>
      </c>
    </row>
    <row r="114" spans="1:191" x14ac:dyDescent="0.2">
      <c r="A114" s="87" t="s">
        <v>71</v>
      </c>
      <c r="E114" s="16">
        <f ca="1">SharesOut</f>
        <v>100</v>
      </c>
      <c r="F114" s="16">
        <f ca="1">E114*1.1</f>
        <v>110.00000000000001</v>
      </c>
      <c r="G114" s="16">
        <f t="shared" ref="G114:N114" ca="1" si="22">F114*1.1</f>
        <v>121.00000000000003</v>
      </c>
      <c r="H114" s="16">
        <f t="shared" ca="1" si="22"/>
        <v>133.10000000000005</v>
      </c>
      <c r="I114" s="16">
        <f t="shared" ca="1" si="22"/>
        <v>146.41000000000008</v>
      </c>
      <c r="J114" s="16">
        <f t="shared" ca="1" si="22"/>
        <v>161.0510000000001</v>
      </c>
      <c r="K114" s="16">
        <f t="shared" ca="1" si="22"/>
        <v>177.15610000000012</v>
      </c>
      <c r="L114" s="16">
        <f t="shared" ca="1" si="22"/>
        <v>194.87171000000015</v>
      </c>
      <c r="M114" s="16">
        <f t="shared" ca="1" si="22"/>
        <v>214.3588810000002</v>
      </c>
      <c r="N114" s="16">
        <f t="shared" ca="1" si="22"/>
        <v>235.79476910000022</v>
      </c>
      <c r="O114" s="16">
        <f ca="1">M151</f>
        <v>573.76556992147255</v>
      </c>
      <c r="GI114" s="15">
        <f ca="1">GI$83/GI113</f>
        <v>0</v>
      </c>
    </row>
    <row r="115" spans="1:191" x14ac:dyDescent="0.2">
      <c r="A115" s="87" t="s">
        <v>59</v>
      </c>
      <c r="E115" s="15">
        <f ca="1">E$84/E114</f>
        <v>6.0000000000000001E-3</v>
      </c>
      <c r="F115" s="15">
        <f t="shared" ref="F115" ca="1" si="23">F$84/F114</f>
        <v>5.5636363636363626E-3</v>
      </c>
      <c r="G115" s="15">
        <f t="shared" ref="G115" ca="1" si="24">G$84/G114</f>
        <v>5.1590082644628089E-3</v>
      </c>
      <c r="H115" s="15">
        <f t="shared" ref="H115" ca="1" si="25">H$84/H114</f>
        <v>4.7838076634109669E-3</v>
      </c>
      <c r="I115" s="15">
        <f t="shared" ref="I115" ca="1" si="26">I$84/I114</f>
        <v>4.4358943787992594E-3</v>
      </c>
      <c r="J115" s="15">
        <f t="shared" ref="J115" ca="1" si="27">J$84/J114</f>
        <v>4.1132838785229494E-3</v>
      </c>
      <c r="K115" s="15">
        <f t="shared" ref="K115" ca="1" si="28">K$84/K114</f>
        <v>3.8141359600849167E-3</v>
      </c>
      <c r="L115" s="15">
        <f t="shared" ref="L115" ca="1" si="29">L$84/L114</f>
        <v>3.5367442538969218E-3</v>
      </c>
      <c r="M115" s="15">
        <f t="shared" ref="M115" ca="1" si="30">M$84/M114</f>
        <v>3.2795264899771457E-3</v>
      </c>
      <c r="N115" s="15">
        <f t="shared" ref="N115" ca="1" si="31">N$84/N114</f>
        <v>3.0410154725242621E-3</v>
      </c>
      <c r="O115" s="15">
        <f ca="1">O106/O114</f>
        <v>1.666314789555428E-2</v>
      </c>
    </row>
    <row r="116" spans="1:191" ht="3" customHeight="1" x14ac:dyDescent="0.2"/>
    <row r="117" spans="1:191" ht="11.25" customHeight="1" x14ac:dyDescent="0.2">
      <c r="D117" s="39" t="s">
        <v>70</v>
      </c>
      <c r="E117" s="92" t="s">
        <v>67</v>
      </c>
      <c r="F117" s="92" t="s">
        <v>68</v>
      </c>
      <c r="G117" s="92" t="s">
        <v>69</v>
      </c>
      <c r="I117" s="96"/>
      <c r="J117" s="96"/>
      <c r="K117" s="35"/>
      <c r="L117" s="35"/>
      <c r="M117" s="35"/>
    </row>
    <row r="118" spans="1:191" x14ac:dyDescent="0.2">
      <c r="A118" s="5" t="s">
        <v>60</v>
      </c>
      <c r="D118" s="89">
        <f ca="1">NPV(WACC/100,E74:N74)+O74/(1+WACC/100)^10</f>
        <v>7.6612659720277976E-2</v>
      </c>
      <c r="E118" s="89">
        <f ca="1">NPV(WACC/100,E109:N109)+O109/(1+WACC/100)^10</f>
        <v>6.0839075033494602E-2</v>
      </c>
      <c r="F118" s="89">
        <f ca="1">NPV(WACC/100,E112:N112)+O112/(1+WACC/100)^10</f>
        <v>4.7043497031632388E-2</v>
      </c>
      <c r="G118" s="89">
        <f ca="1">NPV(WACC/100,E115:N115)+O115/(1+WACC/100)^10</f>
        <v>3.4867038690572387E-2</v>
      </c>
      <c r="I118" s="99"/>
      <c r="J118" s="99"/>
      <c r="K118" s="99"/>
      <c r="L118" s="99"/>
      <c r="M118" s="99"/>
    </row>
    <row r="119" spans="1:191" x14ac:dyDescent="0.2">
      <c r="A119" t="s">
        <v>61</v>
      </c>
      <c r="D119" s="16">
        <f ca="1">NetCash/SharesOut</f>
        <v>0</v>
      </c>
      <c r="E119" s="16">
        <f ca="1">NetCash/SharesOut</f>
        <v>0</v>
      </c>
      <c r="F119" s="16">
        <f ca="1">NetCash/SharesOut</f>
        <v>0</v>
      </c>
      <c r="G119" s="16">
        <f ca="1">NetCash/SharesOut</f>
        <v>0</v>
      </c>
      <c r="I119" s="18"/>
      <c r="J119" s="18"/>
      <c r="K119" s="18"/>
      <c r="L119" s="18"/>
      <c r="M119" s="18"/>
    </row>
    <row r="120" spans="1:191" x14ac:dyDescent="0.2">
      <c r="A120" s="5" t="s">
        <v>58</v>
      </c>
      <c r="D120" s="89">
        <f ca="1">D118+D119</f>
        <v>7.6612659720277976E-2</v>
      </c>
      <c r="E120" s="89">
        <f ca="1">E118+E119</f>
        <v>6.0839075033494602E-2</v>
      </c>
      <c r="F120" s="89">
        <f ca="1">F118+F119</f>
        <v>4.7043497031632388E-2</v>
      </c>
      <c r="G120" s="89">
        <f ca="1">G118+G119</f>
        <v>3.4867038690572387E-2</v>
      </c>
      <c r="I120" s="89"/>
      <c r="J120" s="89"/>
      <c r="K120" s="89"/>
      <c r="L120" s="89"/>
      <c r="M120" s="89"/>
    </row>
    <row r="121" spans="1:191" x14ac:dyDescent="0.2">
      <c r="A121" t="s">
        <v>52</v>
      </c>
      <c r="D121" s="16">
        <f ca="1">SharesOut</f>
        <v>100</v>
      </c>
      <c r="E121" s="16">
        <f ca="1">SharesOut</f>
        <v>100</v>
      </c>
      <c r="F121" s="16">
        <f ca="1">SharesOut</f>
        <v>100</v>
      </c>
      <c r="G121" s="16">
        <f ca="1">SharesOut</f>
        <v>100</v>
      </c>
      <c r="I121" s="16"/>
      <c r="J121" s="16"/>
      <c r="K121" s="16"/>
      <c r="L121" s="16"/>
      <c r="M121" s="16"/>
    </row>
    <row r="122" spans="1:191" x14ac:dyDescent="0.2">
      <c r="A122" s="5" t="s">
        <v>57</v>
      </c>
      <c r="D122" s="89">
        <f ca="1">D120*D121</f>
        <v>7.6612659720277971</v>
      </c>
      <c r="E122" s="89">
        <f ca="1">E120*E121</f>
        <v>6.0839075033494598</v>
      </c>
      <c r="F122" s="89">
        <f ca="1">F120*F121</f>
        <v>4.7043497031632384</v>
      </c>
      <c r="G122" s="89">
        <f ca="1">G120*G121</f>
        <v>3.4867038690572385</v>
      </c>
      <c r="I122" s="89"/>
      <c r="J122" s="89"/>
      <c r="K122" s="89"/>
      <c r="L122" s="89"/>
      <c r="M122" s="89"/>
    </row>
    <row r="123" spans="1:191" ht="3" customHeight="1" x14ac:dyDescent="0.2">
      <c r="A123" s="5"/>
      <c r="D123" s="89"/>
      <c r="E123" s="89"/>
      <c r="F123" s="89"/>
      <c r="G123" s="89"/>
      <c r="I123" s="89"/>
      <c r="J123" s="89"/>
      <c r="K123" s="89"/>
      <c r="L123" s="89"/>
      <c r="M123" s="89"/>
    </row>
    <row r="124" spans="1:191" x14ac:dyDescent="0.2">
      <c r="A124" s="94" t="s">
        <v>100</v>
      </c>
      <c r="B124" s="94"/>
      <c r="C124" s="94"/>
      <c r="D124" s="94"/>
      <c r="E124" s="95">
        <f ca="1">(E122/$D122-1)*100</f>
        <v>-20.58874439860805</v>
      </c>
      <c r="F124" s="95">
        <f ca="1">(F122/$D122-1)*100</f>
        <v>-38.595661339269718</v>
      </c>
      <c r="G124" s="95">
        <f ca="1">(G122/$D122-1)*100</f>
        <v>-54.489194321309121</v>
      </c>
      <c r="I124" s="95"/>
      <c r="J124" s="95"/>
      <c r="K124" s="95"/>
      <c r="L124" s="95"/>
      <c r="M124" s="95"/>
    </row>
    <row r="125" spans="1:191" ht="3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40" spans="1:187" x14ac:dyDescent="0.2">
      <c r="O140" s="21"/>
    </row>
    <row r="141" spans="1:187" x14ac:dyDescent="0.2">
      <c r="A141" s="21">
        <f ca="1">NPV(WACC/100,B141:FO141)</f>
        <v>7.6612312015706197</v>
      </c>
      <c r="B141" s="15">
        <f ca="1">EBITDA*((1+EBITDACAGR/100)^(COLUMNS($B141:B141)-1))*(1-(TaxRate+Capex-NWC)/100)</f>
        <v>0.6</v>
      </c>
      <c r="C141" s="15">
        <f ca="1">EBITDA*((1+EBITDACAGR/100)^(COLUMNS($B141:C141)-1))*(1-(TaxRate+Capex-NWC)/100)</f>
        <v>0.61199999999999999</v>
      </c>
      <c r="D141" s="15">
        <f ca="1">EBITDA*((1+EBITDACAGR/100)^(COLUMNS($B141:D141)-1))*(1-(TaxRate+Capex-NWC)/100)</f>
        <v>0.62424000000000002</v>
      </c>
      <c r="E141" s="15">
        <f ca="1">EBITDA*((1+EBITDACAGR/100)^(COLUMNS($B141:E141)-1))*(1-(TaxRate+Capex-NWC)/100)</f>
        <v>0.63672479999999998</v>
      </c>
      <c r="F141" s="15">
        <f ca="1">EBITDA*((1+EBITDACAGR/100)^(COLUMNS($B141:F141)-1))*(1-(TaxRate+Capex-NWC)/100)</f>
        <v>0.64945929599999996</v>
      </c>
      <c r="G141" s="15">
        <f ca="1">EBITDA*((1+EBITDACAGR/100)^(COLUMNS($B141:G141)-1))*(1-(TaxRate+Capex-NWC)/100)</f>
        <v>0.66244848191999994</v>
      </c>
      <c r="H141" s="15">
        <f ca="1">EBITDA*((1+EBITDACAGR/100)^(COLUMNS($B141:H141)-1))*(1-(TaxRate+Capex-NWC)/100)</f>
        <v>0.6756974515584</v>
      </c>
      <c r="I141" s="15">
        <f ca="1">EBITDA*((1+EBITDACAGR/100)^(COLUMNS($B141:I141)-1))*(1-(TaxRate+Capex-NWC)/100)</f>
        <v>0.68921140058956787</v>
      </c>
      <c r="J141" s="15">
        <f ca="1">EBITDA*((1+EBITDACAGR/100)^(COLUMNS($B141:J141)-1))*(1-(TaxRate+Capex-NWC)/100)</f>
        <v>0.70299562860135933</v>
      </c>
      <c r="K141" s="15">
        <f ca="1">EBITDA*((1+EBITDACAGR/100)^(COLUMNS($B141:K141)-1))*(1-(TaxRate+Capex-NWC)/100)</f>
        <v>0.71705554117338643</v>
      </c>
      <c r="L141" s="100">
        <f ca="1">K141*(1+$G$39/100)</f>
        <v>0.7337312514332327</v>
      </c>
      <c r="M141" s="100">
        <f t="shared" ref="M141:BX141" ca="1" si="32">L141*(1+$G$39/100)</f>
        <v>0.75079476890842423</v>
      </c>
      <c r="N141" s="100">
        <f t="shared" ca="1" si="32"/>
        <v>0.76825511237141086</v>
      </c>
      <c r="O141" s="100">
        <f t="shared" ca="1" si="32"/>
        <v>0.78612151033353672</v>
      </c>
      <c r="P141" s="100">
        <f t="shared" ca="1" si="32"/>
        <v>0.80440340592268877</v>
      </c>
      <c r="Q141" s="100">
        <f t="shared" ca="1" si="32"/>
        <v>0.8231104618743792</v>
      </c>
      <c r="R141" s="100">
        <f t="shared" ca="1" si="32"/>
        <v>0.84225256563889972</v>
      </c>
      <c r="S141" s="100">
        <f t="shared" ca="1" si="32"/>
        <v>0.86183983460724622</v>
      </c>
      <c r="T141" s="100">
        <f t="shared" ca="1" si="32"/>
        <v>0.88188262145857754</v>
      </c>
      <c r="U141" s="100">
        <f t="shared" ca="1" si="32"/>
        <v>0.9023915196320329</v>
      </c>
      <c r="V141" s="100">
        <f t="shared" ca="1" si="32"/>
        <v>0.92337736892580113</v>
      </c>
      <c r="W141" s="100">
        <f t="shared" ca="1" si="32"/>
        <v>0.94485126122640117</v>
      </c>
      <c r="X141" s="100">
        <f t="shared" ca="1" si="32"/>
        <v>0.96682454637120119</v>
      </c>
      <c r="Y141" s="100">
        <f t="shared" ca="1" si="32"/>
        <v>0.98930883814727566</v>
      </c>
      <c r="Z141" s="100">
        <f t="shared" ca="1" si="32"/>
        <v>1.0123160204297705</v>
      </c>
      <c r="AA141" s="100">
        <f t="shared" ca="1" si="32"/>
        <v>1.035858253463021</v>
      </c>
      <c r="AB141" s="100">
        <f t="shared" ca="1" si="32"/>
        <v>1.0599479802877425</v>
      </c>
      <c r="AC141" s="100">
        <f t="shared" ca="1" si="32"/>
        <v>1.0845979333176901</v>
      </c>
      <c r="AD141" s="100">
        <f t="shared" ca="1" si="32"/>
        <v>1.1098211410692642</v>
      </c>
      <c r="AE141" s="100">
        <f t="shared" ca="1" si="32"/>
        <v>1.1356309350476192</v>
      </c>
      <c r="AF141" s="100">
        <f t="shared" ca="1" si="32"/>
        <v>1.1620409567929129</v>
      </c>
      <c r="AG141" s="100">
        <f t="shared" ca="1" si="32"/>
        <v>1.1890651650904225</v>
      </c>
      <c r="AH141" s="100">
        <f t="shared" ca="1" si="32"/>
        <v>1.2167178433483394</v>
      </c>
      <c r="AI141" s="100">
        <f t="shared" ca="1" si="32"/>
        <v>1.245013607147138</v>
      </c>
      <c r="AJ141" s="100">
        <f t="shared" ca="1" si="32"/>
        <v>1.2739674119645135</v>
      </c>
      <c r="AK141" s="100">
        <f t="shared" ca="1" si="32"/>
        <v>1.3035945610799673</v>
      </c>
      <c r="AL141" s="100">
        <f t="shared" ca="1" si="32"/>
        <v>1.3339107136632224</v>
      </c>
      <c r="AM141" s="100">
        <f t="shared" ca="1" si="32"/>
        <v>1.3649318930507393</v>
      </c>
      <c r="AN141" s="100">
        <f t="shared" ca="1" si="32"/>
        <v>1.3966744952147101</v>
      </c>
      <c r="AO141" s="100">
        <f t="shared" ca="1" si="32"/>
        <v>1.4291552974290058</v>
      </c>
      <c r="AP141" s="100">
        <f t="shared" ca="1" si="32"/>
        <v>1.4623914671366571</v>
      </c>
      <c r="AQ141" s="100">
        <f t="shared" ca="1" si="32"/>
        <v>1.4964005710235562</v>
      </c>
      <c r="AR141" s="100">
        <f t="shared" ca="1" si="32"/>
        <v>1.5312005843031737</v>
      </c>
      <c r="AS141" s="100">
        <f t="shared" ca="1" si="32"/>
        <v>1.5668099002172011</v>
      </c>
      <c r="AT141" s="100">
        <f t="shared" ca="1" si="32"/>
        <v>1.6032473397571361</v>
      </c>
      <c r="AU141" s="100">
        <f t="shared" ca="1" si="32"/>
        <v>1.6405321616119533</v>
      </c>
      <c r="AV141" s="100">
        <f t="shared" ca="1" si="32"/>
        <v>1.678684072347115</v>
      </c>
      <c r="AW141" s="100">
        <f t="shared" ca="1" si="32"/>
        <v>1.7177232368203039</v>
      </c>
      <c r="AX141" s="100">
        <f t="shared" ca="1" si="32"/>
        <v>1.7576702888393809</v>
      </c>
      <c r="AY141" s="100">
        <f t="shared" ca="1" si="32"/>
        <v>1.7985463420682037</v>
      </c>
      <c r="AZ141" s="100">
        <f t="shared" ca="1" si="32"/>
        <v>1.8403730011860691</v>
      </c>
      <c r="BA141" s="100">
        <f t="shared" ca="1" si="32"/>
        <v>1.8831723733066754</v>
      </c>
      <c r="BB141" s="100">
        <f t="shared" ca="1" si="32"/>
        <v>1.9269670796626448</v>
      </c>
      <c r="BC141" s="100">
        <f t="shared" ca="1" si="32"/>
        <v>1.9717802675617762</v>
      </c>
      <c r="BD141" s="100">
        <f t="shared" ca="1" si="32"/>
        <v>2.0176356226213525</v>
      </c>
      <c r="BE141" s="100">
        <f t="shared" ca="1" si="32"/>
        <v>2.0645573812869653</v>
      </c>
      <c r="BF141" s="100">
        <f t="shared" ca="1" si="32"/>
        <v>2.1125703436424761</v>
      </c>
      <c r="BG141" s="100">
        <f t="shared" ca="1" si="32"/>
        <v>2.1616998865178827</v>
      </c>
      <c r="BH141" s="100">
        <f t="shared" ca="1" si="32"/>
        <v>2.2119719769020194</v>
      </c>
      <c r="BI141" s="100">
        <f t="shared" ca="1" si="32"/>
        <v>2.2634131856671829</v>
      </c>
      <c r="BJ141" s="100">
        <f t="shared" ca="1" si="32"/>
        <v>2.3160507016129315</v>
      </c>
      <c r="BK141" s="100">
        <f t="shared" ca="1" si="32"/>
        <v>2.3699123458364881</v>
      </c>
      <c r="BL141" s="100">
        <f t="shared" ca="1" si="32"/>
        <v>2.4250265864373368</v>
      </c>
      <c r="BM141" s="100">
        <f t="shared" ca="1" si="32"/>
        <v>2.4814225535637866</v>
      </c>
      <c r="BN141" s="100">
        <f t="shared" ca="1" si="32"/>
        <v>2.5391300548094562</v>
      </c>
      <c r="BO141" s="100">
        <f t="shared" ca="1" si="32"/>
        <v>2.5981795909678156</v>
      </c>
      <c r="BP141" s="100">
        <f t="shared" ca="1" si="32"/>
        <v>2.6586023721531138</v>
      </c>
      <c r="BQ141" s="100">
        <f t="shared" ca="1" si="32"/>
        <v>2.7204303342962097</v>
      </c>
      <c r="BR141" s="100">
        <f t="shared" ca="1" si="32"/>
        <v>2.7836961560240288</v>
      </c>
      <c r="BS141" s="100">
        <f t="shared" ca="1" si="32"/>
        <v>2.8484332759315643</v>
      </c>
      <c r="BT141" s="100">
        <f t="shared" ca="1" si="32"/>
        <v>2.9146759102555544</v>
      </c>
      <c r="BU141" s="100">
        <f t="shared" ca="1" si="32"/>
        <v>2.9824590709591718</v>
      </c>
      <c r="BV141" s="100">
        <f t="shared" ca="1" si="32"/>
        <v>3.0518185842372922</v>
      </c>
      <c r="BW141" s="100">
        <f t="shared" ca="1" si="32"/>
        <v>3.122791109452113</v>
      </c>
      <c r="BX141" s="100">
        <f t="shared" ca="1" si="32"/>
        <v>3.1954141585091391</v>
      </c>
      <c r="BY141" s="100">
        <f t="shared" ref="BY141:EJ141" ca="1" si="33">BX141*(1+$G$39/100)</f>
        <v>3.2697261156837705</v>
      </c>
      <c r="BZ141" s="100">
        <f t="shared" ca="1" si="33"/>
        <v>3.3457662579089744</v>
      </c>
      <c r="CA141" s="100">
        <f t="shared" ca="1" si="33"/>
        <v>3.4235747755347647</v>
      </c>
      <c r="CB141" s="100">
        <f t="shared" ca="1" si="33"/>
        <v>3.5031927935704572</v>
      </c>
      <c r="CC141" s="100">
        <f t="shared" ca="1" si="33"/>
        <v>3.584662393420933</v>
      </c>
      <c r="CD141" s="100">
        <f t="shared" ca="1" si="33"/>
        <v>3.6680266351283968</v>
      </c>
      <c r="CE141" s="100">
        <f t="shared" ca="1" si="33"/>
        <v>3.7533295801313828</v>
      </c>
      <c r="CF141" s="100">
        <f t="shared" ca="1" si="33"/>
        <v>3.840616314553043</v>
      </c>
      <c r="CG141" s="100">
        <f t="shared" ca="1" si="33"/>
        <v>3.9299329730310211</v>
      </c>
      <c r="CH141" s="100">
        <f t="shared" ca="1" si="33"/>
        <v>4.0213267631015102</v>
      </c>
      <c r="CI141" s="100">
        <f t="shared" ca="1" si="33"/>
        <v>4.1148459901503829</v>
      </c>
      <c r="CJ141" s="100">
        <f t="shared" ca="1" si="33"/>
        <v>4.2105400829445783</v>
      </c>
      <c r="CK141" s="100">
        <f t="shared" ca="1" si="33"/>
        <v>4.3084596197572429</v>
      </c>
      <c r="CL141" s="100">
        <f t="shared" ca="1" si="33"/>
        <v>4.408656355100435</v>
      </c>
      <c r="CM141" s="100">
        <f t="shared" ca="1" si="33"/>
        <v>4.511183247079515</v>
      </c>
      <c r="CN141" s="100">
        <f t="shared" ca="1" si="33"/>
        <v>4.61609448538369</v>
      </c>
      <c r="CO141" s="100">
        <f t="shared" ca="1" si="33"/>
        <v>4.7234455199274974</v>
      </c>
      <c r="CP141" s="100">
        <f t="shared" ca="1" si="33"/>
        <v>4.8332930901583699</v>
      </c>
      <c r="CQ141" s="100">
        <f t="shared" ca="1" si="33"/>
        <v>4.9456952550457745</v>
      </c>
      <c r="CR141" s="100">
        <f t="shared" ca="1" si="33"/>
        <v>5.0607114237677697</v>
      </c>
      <c r="CS141" s="100">
        <f t="shared" ca="1" si="33"/>
        <v>5.1784023871112064</v>
      </c>
      <c r="CT141" s="100">
        <f t="shared" ca="1" si="33"/>
        <v>5.2988303496021647</v>
      </c>
      <c r="CU141" s="100">
        <f t="shared" ca="1" si="33"/>
        <v>5.4220589623836108</v>
      </c>
      <c r="CV141" s="100">
        <f t="shared" ca="1" si="33"/>
        <v>5.5481533568576484</v>
      </c>
      <c r="CW141" s="100">
        <f t="shared" ca="1" si="33"/>
        <v>5.6771801791101524</v>
      </c>
      <c r="CX141" s="100">
        <f t="shared" ca="1" si="33"/>
        <v>5.8092076251359703</v>
      </c>
      <c r="CY141" s="100">
        <f t="shared" ca="1" si="33"/>
        <v>5.9443054768833186</v>
      </c>
      <c r="CZ141" s="100">
        <f t="shared" ca="1" si="33"/>
        <v>6.0825451391364194</v>
      </c>
      <c r="DA141" s="100">
        <f t="shared" ca="1" si="33"/>
        <v>6.223999677255871</v>
      </c>
      <c r="DB141" s="100">
        <f t="shared" ca="1" si="33"/>
        <v>6.3687438557967058</v>
      </c>
      <c r="DC141" s="100">
        <f t="shared" ca="1" si="33"/>
        <v>6.5168541780245368</v>
      </c>
      <c r="DD141" s="100">
        <f t="shared" ca="1" si="33"/>
        <v>6.6684089263506889</v>
      </c>
      <c r="DE141" s="100">
        <f t="shared" ca="1" si="33"/>
        <v>6.8234882037076821</v>
      </c>
      <c r="DF141" s="100">
        <f t="shared" ca="1" si="33"/>
        <v>6.9821739758869308</v>
      </c>
      <c r="DG141" s="100">
        <f t="shared" ca="1" si="33"/>
        <v>7.1445501148610457</v>
      </c>
      <c r="DH141" s="100">
        <f t="shared" ca="1" si="33"/>
        <v>7.3107024431136285</v>
      </c>
      <c r="DI141" s="100">
        <f t="shared" ca="1" si="33"/>
        <v>7.480718778999992</v>
      </c>
      <c r="DJ141" s="100">
        <f t="shared" ca="1" si="33"/>
        <v>7.6546889831627825</v>
      </c>
      <c r="DK141" s="100">
        <f t="shared" ca="1" si="33"/>
        <v>7.8327050060270338</v>
      </c>
      <c r="DL141" s="100">
        <f t="shared" ca="1" si="33"/>
        <v>8.0148609363997565</v>
      </c>
      <c r="DM141" s="100">
        <f t="shared" ca="1" si="33"/>
        <v>8.2012530511997515</v>
      </c>
      <c r="DN141" s="100">
        <f t="shared" ca="1" si="33"/>
        <v>8.3919798663439327</v>
      </c>
      <c r="DO141" s="100">
        <f t="shared" ca="1" si="33"/>
        <v>8.5871421888170474</v>
      </c>
      <c r="DP141" s="100">
        <f t="shared" ca="1" si="33"/>
        <v>8.7868431699523271</v>
      </c>
      <c r="DQ141" s="100">
        <f t="shared" ca="1" si="33"/>
        <v>8.9911883599512183</v>
      </c>
      <c r="DR141" s="100">
        <f t="shared" ca="1" si="33"/>
        <v>9.2002857636710154</v>
      </c>
      <c r="DS141" s="100">
        <f t="shared" ca="1" si="33"/>
        <v>9.4142458977098773</v>
      </c>
      <c r="DT141" s="100">
        <f t="shared" ca="1" si="33"/>
        <v>9.6331818488194099</v>
      </c>
      <c r="DU141" s="100">
        <f t="shared" ca="1" si="33"/>
        <v>9.8572093336756748</v>
      </c>
      <c r="DV141" s="100">
        <f t="shared" ca="1" si="33"/>
        <v>10.086446760040225</v>
      </c>
      <c r="DW141" s="100">
        <f t="shared" ca="1" si="33"/>
        <v>10.321015289343487</v>
      </c>
      <c r="DX141" s="100">
        <f t="shared" ca="1" si="33"/>
        <v>10.561038900723569</v>
      </c>
      <c r="DY141" s="100">
        <f t="shared" ca="1" si="33"/>
        <v>10.80664445655435</v>
      </c>
      <c r="DZ141" s="100">
        <f t="shared" ca="1" si="33"/>
        <v>11.057961769497474</v>
      </c>
      <c r="EA141" s="100">
        <f t="shared" ca="1" si="33"/>
        <v>11.315123671113696</v>
      </c>
      <c r="EB141" s="100">
        <f t="shared" ca="1" si="33"/>
        <v>11.578266082069829</v>
      </c>
      <c r="EC141" s="100">
        <f t="shared" ca="1" si="33"/>
        <v>11.84752808397843</v>
      </c>
      <c r="ED141" s="100">
        <f t="shared" ca="1" si="33"/>
        <v>12.123051992908161</v>
      </c>
      <c r="EE141" s="100">
        <f t="shared" ca="1" si="33"/>
        <v>12.4049834346037</v>
      </c>
      <c r="EF141" s="100">
        <f t="shared" ca="1" si="33"/>
        <v>12.69347142145495</v>
      </c>
      <c r="EG141" s="100">
        <f t="shared" ca="1" si="33"/>
        <v>12.988668431256228</v>
      </c>
      <c r="EH141" s="100">
        <f t="shared" ca="1" si="33"/>
        <v>13.29073048779707</v>
      </c>
      <c r="EI141" s="100">
        <f t="shared" ca="1" si="33"/>
        <v>13.599817243327236</v>
      </c>
      <c r="EJ141" s="100">
        <f t="shared" ca="1" si="33"/>
        <v>13.916092062939498</v>
      </c>
      <c r="EK141" s="100">
        <f t="shared" ref="EK141:GE141" ca="1" si="34">EJ141*(1+$G$39/100)</f>
        <v>14.239722110914835</v>
      </c>
      <c r="EL141" s="100">
        <f t="shared" ca="1" si="34"/>
        <v>14.570878439075646</v>
      </c>
      <c r="EM141" s="100">
        <f t="shared" ca="1" si="34"/>
        <v>14.909736077193685</v>
      </c>
      <c r="EN141" s="100">
        <f t="shared" ca="1" si="34"/>
        <v>15.256474125500516</v>
      </c>
      <c r="EO141" s="100">
        <f t="shared" ca="1" si="34"/>
        <v>15.611275849349365</v>
      </c>
      <c r="EP141" s="100">
        <f t="shared" ca="1" si="34"/>
        <v>15.974328776078421</v>
      </c>
      <c r="EQ141" s="100">
        <f t="shared" ca="1" si="34"/>
        <v>16.345824794126756</v>
      </c>
      <c r="ER141" s="100">
        <f t="shared" ca="1" si="34"/>
        <v>16.725960254455284</v>
      </c>
      <c r="ES141" s="100">
        <f t="shared" ca="1" si="34"/>
        <v>17.114936074326337</v>
      </c>
      <c r="ET141" s="100">
        <f t="shared" ca="1" si="34"/>
        <v>17.512957843496718</v>
      </c>
      <c r="EU141" s="100">
        <f t="shared" ca="1" si="34"/>
        <v>17.920235932880363</v>
      </c>
      <c r="EV141" s="100">
        <f t="shared" ca="1" si="34"/>
        <v>18.336985605738047</v>
      </c>
      <c r="EW141" s="100">
        <f t="shared" ca="1" si="34"/>
        <v>18.763427131452886</v>
      </c>
      <c r="EX141" s="100">
        <f t="shared" ca="1" si="34"/>
        <v>19.199785901951792</v>
      </c>
      <c r="EY141" s="100">
        <f t="shared" ca="1" si="34"/>
        <v>19.646292550834392</v>
      </c>
      <c r="EZ141" s="100">
        <f t="shared" ca="1" si="34"/>
        <v>20.103183075272401</v>
      </c>
      <c r="FA141" s="100">
        <f t="shared" ca="1" si="34"/>
        <v>20.570698960743854</v>
      </c>
      <c r="FB141" s="100">
        <f t="shared" ca="1" si="34"/>
        <v>21.049087308668131</v>
      </c>
      <c r="FC141" s="100">
        <f t="shared" ca="1" si="34"/>
        <v>21.538600967009252</v>
      </c>
      <c r="FD141" s="100">
        <f t="shared" ca="1" si="34"/>
        <v>22.039498663916444</v>
      </c>
      <c r="FE141" s="100">
        <f t="shared" ca="1" si="34"/>
        <v>22.55204514447264</v>
      </c>
      <c r="FF141" s="100">
        <f t="shared" ca="1" si="34"/>
        <v>23.076511310623168</v>
      </c>
      <c r="FG141" s="100">
        <f t="shared" ca="1" si="34"/>
        <v>23.613174364358592</v>
      </c>
      <c r="FH141" s="100">
        <f t="shared" ca="1" si="34"/>
        <v>24.162317954227397</v>
      </c>
      <c r="FI141" s="100">
        <f t="shared" ca="1" si="34"/>
        <v>24.724232325255944</v>
      </c>
      <c r="FJ141" s="100">
        <f t="shared" ca="1" si="34"/>
        <v>25.299214472354919</v>
      </c>
      <c r="FK141" s="100">
        <f t="shared" ca="1" si="34"/>
        <v>25.887568297293406</v>
      </c>
      <c r="FL141" s="100">
        <f t="shared" ca="1" si="34"/>
        <v>26.489604769323485</v>
      </c>
      <c r="FM141" s="100">
        <f t="shared" ca="1" si="34"/>
        <v>27.105642089540311</v>
      </c>
      <c r="FN141" s="100">
        <f t="shared" ca="1" si="34"/>
        <v>27.736005859064505</v>
      </c>
      <c r="FO141" s="100">
        <f t="shared" ca="1" si="34"/>
        <v>28.381029251135775</v>
      </c>
      <c r="FP141" s="100">
        <f t="shared" ca="1" si="34"/>
        <v>29.0410531872087</v>
      </c>
      <c r="FQ141" s="100">
        <f t="shared" ca="1" si="34"/>
        <v>29.716426517143788</v>
      </c>
      <c r="FR141" s="100">
        <f t="shared" ca="1" si="34"/>
        <v>30.407506203588994</v>
      </c>
      <c r="FS141" s="100">
        <f t="shared" ca="1" si="34"/>
        <v>31.114657510649206</v>
      </c>
      <c r="FT141" s="100">
        <f t="shared" ca="1" si="34"/>
        <v>31.838254196943375</v>
      </c>
      <c r="FU141" s="100">
        <f t="shared" ca="1" si="34"/>
        <v>32.578678713151362</v>
      </c>
      <c r="FV141" s="100">
        <f t="shared" ca="1" si="34"/>
        <v>33.336322404154885</v>
      </c>
      <c r="FW141" s="100">
        <f t="shared" ca="1" si="34"/>
        <v>34.111585715879421</v>
      </c>
      <c r="FX141" s="100">
        <f t="shared" ca="1" si="34"/>
        <v>34.904878406946388</v>
      </c>
      <c r="FY141" s="100">
        <f t="shared" ca="1" si="34"/>
        <v>35.716619765247465</v>
      </c>
      <c r="FZ141" s="100">
        <f t="shared" ca="1" si="34"/>
        <v>36.547238829555546</v>
      </c>
      <c r="GA141" s="100">
        <f t="shared" ca="1" si="34"/>
        <v>37.397174616289398</v>
      </c>
      <c r="GB141" s="100">
        <f t="shared" ca="1" si="34"/>
        <v>38.266876351551943</v>
      </c>
      <c r="GC141" s="100">
        <f t="shared" ca="1" si="34"/>
        <v>39.15680370856478</v>
      </c>
      <c r="GD141" s="100">
        <f t="shared" ca="1" si="34"/>
        <v>40.067427050624431</v>
      </c>
      <c r="GE141" s="100">
        <f t="shared" ca="1" si="34"/>
        <v>40.999227679708724</v>
      </c>
    </row>
    <row r="142" spans="1:187" x14ac:dyDescent="0.2">
      <c r="A142" s="21"/>
      <c r="B142" s="16">
        <v>100</v>
      </c>
      <c r="C142" s="16">
        <f ca="1">B142*1.02</f>
        <v>102</v>
      </c>
      <c r="D142" s="16">
        <f t="shared" ref="D142:BO142" ca="1" si="35">C142*1.02</f>
        <v>104.04</v>
      </c>
      <c r="E142" s="16">
        <f t="shared" ca="1" si="35"/>
        <v>106.1208</v>
      </c>
      <c r="F142" s="16">
        <f t="shared" ca="1" si="35"/>
        <v>108.243216</v>
      </c>
      <c r="G142" s="16">
        <f t="shared" ca="1" si="35"/>
        <v>110.40808032000001</v>
      </c>
      <c r="H142" s="16">
        <f t="shared" ca="1" si="35"/>
        <v>112.61624192640001</v>
      </c>
      <c r="I142" s="16">
        <f t="shared" ca="1" si="35"/>
        <v>114.868566764928</v>
      </c>
      <c r="J142" s="16">
        <f t="shared" ca="1" si="35"/>
        <v>117.16593810022657</v>
      </c>
      <c r="K142" s="16">
        <f t="shared" ca="1" si="35"/>
        <v>119.5092568622311</v>
      </c>
      <c r="L142" s="16">
        <f t="shared" ca="1" si="35"/>
        <v>121.89944199947573</v>
      </c>
      <c r="M142" s="16">
        <f t="shared" ca="1" si="35"/>
        <v>124.33743083946524</v>
      </c>
      <c r="N142" s="16">
        <f t="shared" ca="1" si="35"/>
        <v>126.82417945625456</v>
      </c>
      <c r="O142" s="16">
        <f t="shared" ca="1" si="35"/>
        <v>129.36066304537965</v>
      </c>
      <c r="P142" s="16">
        <f t="shared" ca="1" si="35"/>
        <v>131.94787630628724</v>
      </c>
      <c r="Q142" s="16">
        <f t="shared" ca="1" si="35"/>
        <v>134.58683383241299</v>
      </c>
      <c r="R142" s="16">
        <f t="shared" ca="1" si="35"/>
        <v>137.27857050906127</v>
      </c>
      <c r="S142" s="16">
        <f t="shared" ca="1" si="35"/>
        <v>140.02414191924251</v>
      </c>
      <c r="T142" s="16">
        <f t="shared" ca="1" si="35"/>
        <v>142.82462475762736</v>
      </c>
      <c r="U142" s="16">
        <f t="shared" ca="1" si="35"/>
        <v>145.6811172527799</v>
      </c>
      <c r="V142" s="16">
        <f t="shared" ca="1" si="35"/>
        <v>148.59473959783551</v>
      </c>
      <c r="W142" s="16">
        <f t="shared" ca="1" si="35"/>
        <v>151.56663438979223</v>
      </c>
      <c r="X142" s="16">
        <f t="shared" ca="1" si="35"/>
        <v>154.59796707758807</v>
      </c>
      <c r="Y142" s="16">
        <f t="shared" ca="1" si="35"/>
        <v>157.68992641913982</v>
      </c>
      <c r="Z142" s="16">
        <f t="shared" ca="1" si="35"/>
        <v>160.84372494752262</v>
      </c>
      <c r="AA142" s="16">
        <f t="shared" ca="1" si="35"/>
        <v>164.06059944647308</v>
      </c>
      <c r="AB142" s="16">
        <f t="shared" ca="1" si="35"/>
        <v>167.34181143540255</v>
      </c>
      <c r="AC142" s="16">
        <f t="shared" ca="1" si="35"/>
        <v>170.68864766411059</v>
      </c>
      <c r="AD142" s="16">
        <f t="shared" ca="1" si="35"/>
        <v>174.1024206173928</v>
      </c>
      <c r="AE142" s="16">
        <f t="shared" ca="1" si="35"/>
        <v>177.58446902974066</v>
      </c>
      <c r="AF142" s="16">
        <f t="shared" ca="1" si="35"/>
        <v>181.13615841033547</v>
      </c>
      <c r="AG142" s="16">
        <f t="shared" ca="1" si="35"/>
        <v>184.75888157854217</v>
      </c>
      <c r="AH142" s="16">
        <f t="shared" ca="1" si="35"/>
        <v>188.45405921011303</v>
      </c>
      <c r="AI142" s="16">
        <f t="shared" ca="1" si="35"/>
        <v>192.22314039431529</v>
      </c>
      <c r="AJ142" s="16">
        <f t="shared" ca="1" si="35"/>
        <v>196.06760320220161</v>
      </c>
      <c r="AK142" s="16">
        <f t="shared" ca="1" si="35"/>
        <v>199.98895526624565</v>
      </c>
      <c r="AL142" s="16">
        <f t="shared" ca="1" si="35"/>
        <v>203.98873437157056</v>
      </c>
      <c r="AM142" s="16">
        <f t="shared" ca="1" si="35"/>
        <v>208.06850905900197</v>
      </c>
      <c r="AN142" s="16">
        <f t="shared" ca="1" si="35"/>
        <v>212.22987924018202</v>
      </c>
      <c r="AO142" s="16">
        <f t="shared" ca="1" si="35"/>
        <v>216.47447682498566</v>
      </c>
      <c r="AP142" s="16">
        <f t="shared" ca="1" si="35"/>
        <v>220.80396636148538</v>
      </c>
      <c r="AQ142" s="16">
        <f t="shared" ca="1" si="35"/>
        <v>225.22004568871509</v>
      </c>
      <c r="AR142" s="16">
        <f t="shared" ca="1" si="35"/>
        <v>229.72444660248939</v>
      </c>
      <c r="AS142" s="16">
        <f t="shared" ca="1" si="35"/>
        <v>234.31893553453918</v>
      </c>
      <c r="AT142" s="16">
        <f t="shared" ca="1" si="35"/>
        <v>239.00531424522995</v>
      </c>
      <c r="AU142" s="16">
        <f t="shared" ca="1" si="35"/>
        <v>243.78542053013456</v>
      </c>
      <c r="AV142" s="16">
        <f t="shared" ca="1" si="35"/>
        <v>248.66112894073726</v>
      </c>
      <c r="AW142" s="16">
        <f t="shared" ca="1" si="35"/>
        <v>253.63435151955201</v>
      </c>
      <c r="AX142" s="16">
        <f t="shared" ca="1" si="35"/>
        <v>258.70703854994304</v>
      </c>
      <c r="AY142" s="16">
        <f t="shared" ca="1" si="35"/>
        <v>263.8811793209419</v>
      </c>
      <c r="AZ142" s="16">
        <f t="shared" ca="1" si="35"/>
        <v>269.15880290736072</v>
      </c>
      <c r="BA142" s="16">
        <f t="shared" ca="1" si="35"/>
        <v>274.54197896550795</v>
      </c>
      <c r="BB142" s="16">
        <f t="shared" ca="1" si="35"/>
        <v>280.0328185448181</v>
      </c>
      <c r="BC142" s="16">
        <f t="shared" ca="1" si="35"/>
        <v>285.63347491571449</v>
      </c>
      <c r="BD142" s="16">
        <f t="shared" ca="1" si="35"/>
        <v>291.3461444140288</v>
      </c>
      <c r="BE142" s="16">
        <f t="shared" ca="1" si="35"/>
        <v>297.17306730230939</v>
      </c>
      <c r="BF142" s="16">
        <f t="shared" ca="1" si="35"/>
        <v>303.1165286483556</v>
      </c>
      <c r="BG142" s="16">
        <f t="shared" ca="1" si="35"/>
        <v>309.17885922132274</v>
      </c>
      <c r="BH142" s="16">
        <f t="shared" ca="1" si="35"/>
        <v>315.36243640574918</v>
      </c>
      <c r="BI142" s="16">
        <f t="shared" ca="1" si="35"/>
        <v>321.66968513386416</v>
      </c>
      <c r="BJ142" s="16">
        <f t="shared" ca="1" si="35"/>
        <v>328.10307883654144</v>
      </c>
      <c r="BK142" s="16">
        <f t="shared" ca="1" si="35"/>
        <v>334.6651404132723</v>
      </c>
      <c r="BL142" s="16">
        <f t="shared" ca="1" si="35"/>
        <v>341.35844322153775</v>
      </c>
      <c r="BM142" s="16">
        <f t="shared" ca="1" si="35"/>
        <v>348.1856120859685</v>
      </c>
      <c r="BN142" s="16">
        <f t="shared" ca="1" si="35"/>
        <v>355.14932432768785</v>
      </c>
      <c r="BO142" s="16">
        <f t="shared" ca="1" si="35"/>
        <v>362.25231081424164</v>
      </c>
      <c r="BP142" s="16">
        <f t="shared" ref="BP142:EA142" ca="1" si="36">BO142*1.02</f>
        <v>369.49735703052647</v>
      </c>
      <c r="BQ142" s="16">
        <f t="shared" ca="1" si="36"/>
        <v>376.88730417113703</v>
      </c>
      <c r="BR142" s="16">
        <f t="shared" ca="1" si="36"/>
        <v>384.42505025455978</v>
      </c>
      <c r="BS142" s="16">
        <f t="shared" ca="1" si="36"/>
        <v>392.11355125965099</v>
      </c>
      <c r="BT142" s="16">
        <f t="shared" ca="1" si="36"/>
        <v>399.95582228484403</v>
      </c>
      <c r="BU142" s="16">
        <f t="shared" ca="1" si="36"/>
        <v>407.9549387305409</v>
      </c>
      <c r="BV142" s="16">
        <f t="shared" ca="1" si="36"/>
        <v>416.11403750515171</v>
      </c>
      <c r="BW142" s="16">
        <f t="shared" ca="1" si="36"/>
        <v>424.43631825525478</v>
      </c>
      <c r="BX142" s="16">
        <f t="shared" ca="1" si="36"/>
        <v>432.92504462035987</v>
      </c>
      <c r="BY142" s="16">
        <f t="shared" ca="1" si="36"/>
        <v>441.5835455127671</v>
      </c>
      <c r="BZ142" s="16">
        <f t="shared" ca="1" si="36"/>
        <v>450.41521642302246</v>
      </c>
      <c r="CA142" s="16">
        <f t="shared" ca="1" si="36"/>
        <v>459.4235207514829</v>
      </c>
      <c r="CB142" s="16">
        <f t="shared" ca="1" si="36"/>
        <v>468.61199116651255</v>
      </c>
      <c r="CC142" s="16">
        <f t="shared" ca="1" si="36"/>
        <v>477.98423098984279</v>
      </c>
      <c r="CD142" s="16">
        <f t="shared" ca="1" si="36"/>
        <v>487.54391560963967</v>
      </c>
      <c r="CE142" s="16">
        <f t="shared" ca="1" si="36"/>
        <v>497.29479392183248</v>
      </c>
      <c r="CF142" s="16">
        <f t="shared" ca="1" si="36"/>
        <v>507.24068980026914</v>
      </c>
      <c r="CG142" s="16">
        <f t="shared" ca="1" si="36"/>
        <v>517.38550359627448</v>
      </c>
      <c r="CH142" s="16">
        <f t="shared" ca="1" si="36"/>
        <v>527.73321366819994</v>
      </c>
      <c r="CI142" s="16">
        <f t="shared" ca="1" si="36"/>
        <v>538.28787794156392</v>
      </c>
      <c r="CJ142" s="16">
        <f t="shared" ca="1" si="36"/>
        <v>549.05363550039522</v>
      </c>
      <c r="CK142" s="16">
        <f t="shared" ca="1" si="36"/>
        <v>560.0347082104031</v>
      </c>
      <c r="CL142" s="16">
        <f t="shared" ca="1" si="36"/>
        <v>571.23540237461111</v>
      </c>
      <c r="CM142" s="16">
        <f t="shared" ca="1" si="36"/>
        <v>582.66011042210334</v>
      </c>
      <c r="CN142" s="16">
        <f t="shared" ca="1" si="36"/>
        <v>594.3133126305454</v>
      </c>
      <c r="CO142" s="16">
        <f t="shared" ca="1" si="36"/>
        <v>606.19957888315628</v>
      </c>
      <c r="CP142" s="16">
        <f t="shared" ca="1" si="36"/>
        <v>618.32357046081938</v>
      </c>
      <c r="CQ142" s="16">
        <f t="shared" ca="1" si="36"/>
        <v>630.69004187003577</v>
      </c>
      <c r="CR142" s="16">
        <f t="shared" ca="1" si="36"/>
        <v>643.3038427074365</v>
      </c>
      <c r="CS142" s="16">
        <f t="shared" ca="1" si="36"/>
        <v>656.16991956158529</v>
      </c>
      <c r="CT142" s="16">
        <f t="shared" ca="1" si="36"/>
        <v>669.29331795281701</v>
      </c>
      <c r="CU142" s="16">
        <f t="shared" ca="1" si="36"/>
        <v>682.67918431187331</v>
      </c>
      <c r="CV142" s="16">
        <f t="shared" ca="1" si="36"/>
        <v>696.33276799811074</v>
      </c>
      <c r="CW142" s="16">
        <f t="shared" ca="1" si="36"/>
        <v>710.25942335807292</v>
      </c>
      <c r="CX142" s="16">
        <f t="shared" ca="1" si="36"/>
        <v>724.46461182523444</v>
      </c>
      <c r="CY142" s="16">
        <f t="shared" ca="1" si="36"/>
        <v>738.95390406173919</v>
      </c>
      <c r="CZ142" s="16">
        <f t="shared" ca="1" si="36"/>
        <v>753.73298214297404</v>
      </c>
      <c r="DA142" s="16">
        <f t="shared" ca="1" si="36"/>
        <v>768.80764178583354</v>
      </c>
      <c r="DB142" s="16">
        <f t="shared" ca="1" si="36"/>
        <v>784.18379462155019</v>
      </c>
      <c r="DC142" s="16">
        <f t="shared" ca="1" si="36"/>
        <v>799.86747051398117</v>
      </c>
      <c r="DD142" s="16">
        <f t="shared" ca="1" si="36"/>
        <v>815.86481992426081</v>
      </c>
      <c r="DE142" s="16">
        <f t="shared" ca="1" si="36"/>
        <v>832.18211632274608</v>
      </c>
      <c r="DF142" s="16">
        <f t="shared" ca="1" si="36"/>
        <v>848.82575864920102</v>
      </c>
      <c r="DG142" s="16">
        <f t="shared" ca="1" si="36"/>
        <v>865.80227382218504</v>
      </c>
      <c r="DH142" s="16">
        <f t="shared" ca="1" si="36"/>
        <v>883.11831929862876</v>
      </c>
      <c r="DI142" s="16">
        <f t="shared" ca="1" si="36"/>
        <v>900.78068568460139</v>
      </c>
      <c r="DJ142" s="16">
        <f t="shared" ca="1" si="36"/>
        <v>918.7962993982934</v>
      </c>
      <c r="DK142" s="16">
        <f t="shared" ca="1" si="36"/>
        <v>937.17222538625924</v>
      </c>
      <c r="DL142" s="16">
        <f t="shared" ca="1" si="36"/>
        <v>955.9156698939845</v>
      </c>
      <c r="DM142" s="16">
        <f t="shared" ca="1" si="36"/>
        <v>975.03398329186416</v>
      </c>
      <c r="DN142" s="16">
        <f t="shared" ca="1" si="36"/>
        <v>994.53466295770147</v>
      </c>
      <c r="DO142" s="16">
        <f t="shared" ca="1" si="36"/>
        <v>1014.4253562168556</v>
      </c>
      <c r="DP142" s="16">
        <f t="shared" ca="1" si="36"/>
        <v>1034.7138633411928</v>
      </c>
      <c r="DQ142" s="16">
        <f t="shared" ca="1" si="36"/>
        <v>1055.4081406080168</v>
      </c>
      <c r="DR142" s="16">
        <f t="shared" ca="1" si="36"/>
        <v>1076.5163034201771</v>
      </c>
      <c r="DS142" s="16">
        <f t="shared" ca="1" si="36"/>
        <v>1098.0466294885807</v>
      </c>
      <c r="DT142" s="16">
        <f t="shared" ca="1" si="36"/>
        <v>1120.0075620783523</v>
      </c>
      <c r="DU142" s="16">
        <f t="shared" ca="1" si="36"/>
        <v>1142.4077133199194</v>
      </c>
      <c r="DV142" s="16">
        <f t="shared" ca="1" si="36"/>
        <v>1165.2558675863177</v>
      </c>
      <c r="DW142" s="16">
        <f t="shared" ca="1" si="36"/>
        <v>1188.5609849380439</v>
      </c>
      <c r="DX142" s="16">
        <f t="shared" ca="1" si="36"/>
        <v>1212.3322046368048</v>
      </c>
      <c r="DY142" s="16">
        <f t="shared" ca="1" si="36"/>
        <v>1236.5788487295408</v>
      </c>
      <c r="DZ142" s="16">
        <f t="shared" ca="1" si="36"/>
        <v>1261.3104257041316</v>
      </c>
      <c r="EA142" s="16">
        <f t="shared" ca="1" si="36"/>
        <v>1286.5366342182142</v>
      </c>
      <c r="EB142" s="16">
        <f t="shared" ref="EB142:GE142" ca="1" si="37">EA142*1.02</f>
        <v>1312.2673669025785</v>
      </c>
      <c r="EC142" s="16">
        <f t="shared" ca="1" si="37"/>
        <v>1338.51271424063</v>
      </c>
      <c r="ED142" s="16">
        <f t="shared" ca="1" si="37"/>
        <v>1365.2829685254426</v>
      </c>
      <c r="EE142" s="16">
        <f t="shared" ca="1" si="37"/>
        <v>1392.5886278959515</v>
      </c>
      <c r="EF142" s="16">
        <f t="shared" ca="1" si="37"/>
        <v>1420.4404004538706</v>
      </c>
      <c r="EG142" s="16">
        <f t="shared" ca="1" si="37"/>
        <v>1448.8492084629479</v>
      </c>
      <c r="EH142" s="16">
        <f t="shared" ca="1" si="37"/>
        <v>1477.8261926322068</v>
      </c>
      <c r="EI142" s="16">
        <f t="shared" ca="1" si="37"/>
        <v>1507.382716484851</v>
      </c>
      <c r="EJ142" s="16">
        <f t="shared" ca="1" si="37"/>
        <v>1537.530370814548</v>
      </c>
      <c r="EK142" s="16">
        <f t="shared" ca="1" si="37"/>
        <v>1568.2809782308389</v>
      </c>
      <c r="EL142" s="16">
        <f t="shared" ca="1" si="37"/>
        <v>1599.6465977954556</v>
      </c>
      <c r="EM142" s="16">
        <f t="shared" ca="1" si="37"/>
        <v>1631.6395297513648</v>
      </c>
      <c r="EN142" s="16">
        <f t="shared" ca="1" si="37"/>
        <v>1664.272320346392</v>
      </c>
      <c r="EO142" s="16">
        <f t="shared" ca="1" si="37"/>
        <v>1697.5577667533198</v>
      </c>
      <c r="EP142" s="16">
        <f t="shared" ca="1" si="37"/>
        <v>1731.5089220883863</v>
      </c>
      <c r="EQ142" s="16">
        <f t="shared" ca="1" si="37"/>
        <v>1766.1391005301541</v>
      </c>
      <c r="ER142" s="16">
        <f t="shared" ca="1" si="37"/>
        <v>1801.4618825407572</v>
      </c>
      <c r="ES142" s="16">
        <f t="shared" ca="1" si="37"/>
        <v>1837.4911201915725</v>
      </c>
      <c r="ET142" s="16">
        <f t="shared" ca="1" si="37"/>
        <v>1874.240942595404</v>
      </c>
      <c r="EU142" s="16">
        <f t="shared" ca="1" si="37"/>
        <v>1911.7257614473122</v>
      </c>
      <c r="EV142" s="16">
        <f t="shared" ca="1" si="37"/>
        <v>1949.9602766762584</v>
      </c>
      <c r="EW142" s="16">
        <f t="shared" ca="1" si="37"/>
        <v>1988.9594822097836</v>
      </c>
      <c r="EX142" s="16">
        <f t="shared" ca="1" si="37"/>
        <v>2028.7386718539792</v>
      </c>
      <c r="EY142" s="16">
        <f t="shared" ca="1" si="37"/>
        <v>2069.313445291059</v>
      </c>
      <c r="EZ142" s="16">
        <f t="shared" ca="1" si="37"/>
        <v>2110.69971419688</v>
      </c>
      <c r="FA142" s="16">
        <f t="shared" ca="1" si="37"/>
        <v>2152.9137084808176</v>
      </c>
      <c r="FB142" s="16">
        <f t="shared" ca="1" si="37"/>
        <v>2195.9719826504338</v>
      </c>
      <c r="FC142" s="16">
        <f t="shared" ca="1" si="37"/>
        <v>2239.8914223034426</v>
      </c>
      <c r="FD142" s="16">
        <f t="shared" ca="1" si="37"/>
        <v>2284.6892507495113</v>
      </c>
      <c r="FE142" s="16">
        <f t="shared" ca="1" si="37"/>
        <v>2330.3830357645015</v>
      </c>
      <c r="FF142" s="16">
        <f t="shared" ca="1" si="37"/>
        <v>2376.9906964797915</v>
      </c>
      <c r="FG142" s="16">
        <f t="shared" ca="1" si="37"/>
        <v>2424.5305104093873</v>
      </c>
      <c r="FH142" s="16">
        <f t="shared" ca="1" si="37"/>
        <v>2473.021120617575</v>
      </c>
      <c r="FI142" s="16">
        <f t="shared" ca="1" si="37"/>
        <v>2522.4815430299263</v>
      </c>
      <c r="FJ142" s="16">
        <f t="shared" ca="1" si="37"/>
        <v>2572.9311738905249</v>
      </c>
      <c r="FK142" s="16">
        <f t="shared" ca="1" si="37"/>
        <v>2624.3897973683356</v>
      </c>
      <c r="FL142" s="16">
        <f t="shared" ca="1" si="37"/>
        <v>2676.8775933157026</v>
      </c>
      <c r="FM142" s="16">
        <f t="shared" ca="1" si="37"/>
        <v>2730.4151451820167</v>
      </c>
      <c r="FN142" s="16">
        <f t="shared" ca="1" si="37"/>
        <v>2785.023448085657</v>
      </c>
      <c r="FO142" s="16">
        <f t="shared" ca="1" si="37"/>
        <v>2840.7239170473704</v>
      </c>
      <c r="FP142" s="16">
        <f t="shared" ca="1" si="37"/>
        <v>2897.5383953883179</v>
      </c>
      <c r="FQ142" s="16">
        <f t="shared" ca="1" si="37"/>
        <v>2955.4891632960844</v>
      </c>
      <c r="FR142" s="16">
        <f t="shared" ca="1" si="37"/>
        <v>3014.5989465620059</v>
      </c>
      <c r="FS142" s="16">
        <f t="shared" ca="1" si="37"/>
        <v>3074.890925493246</v>
      </c>
      <c r="FT142" s="16">
        <f t="shared" ca="1" si="37"/>
        <v>3136.3887440031108</v>
      </c>
      <c r="FU142" s="16">
        <f t="shared" ca="1" si="37"/>
        <v>3199.1165188831733</v>
      </c>
      <c r="FV142" s="16">
        <f t="shared" ca="1" si="37"/>
        <v>3263.0988492608367</v>
      </c>
      <c r="FW142" s="16">
        <f t="shared" ca="1" si="37"/>
        <v>3328.3608262460534</v>
      </c>
      <c r="FX142" s="16">
        <f t="shared" ca="1" si="37"/>
        <v>3394.9280427709746</v>
      </c>
      <c r="FY142" s="16">
        <f t="shared" ca="1" si="37"/>
        <v>3462.826603626394</v>
      </c>
      <c r="FZ142" s="16">
        <f t="shared" ca="1" si="37"/>
        <v>3532.083135698922</v>
      </c>
      <c r="GA142" s="16">
        <f t="shared" ca="1" si="37"/>
        <v>3602.7247984129003</v>
      </c>
      <c r="GB142" s="16">
        <f t="shared" ca="1" si="37"/>
        <v>3674.7792943811583</v>
      </c>
      <c r="GC142" s="16">
        <f t="shared" ca="1" si="37"/>
        <v>3748.2748802687815</v>
      </c>
      <c r="GD142" s="16">
        <f t="shared" ca="1" si="37"/>
        <v>3823.2403778741573</v>
      </c>
      <c r="GE142" s="16">
        <f t="shared" ca="1" si="37"/>
        <v>3899.7051854316405</v>
      </c>
    </row>
    <row r="143" spans="1:187" x14ac:dyDescent="0.2">
      <c r="B143" s="16">
        <v>100</v>
      </c>
      <c r="C143" s="16">
        <f ca="1">B143*1.05</f>
        <v>105</v>
      </c>
      <c r="D143" s="16">
        <f t="shared" ref="D143:BO143" ca="1" si="38">C143*1.05</f>
        <v>110.25</v>
      </c>
      <c r="E143" s="16">
        <f t="shared" ca="1" si="38"/>
        <v>115.7625</v>
      </c>
      <c r="F143" s="16">
        <f t="shared" ca="1" si="38"/>
        <v>121.55062500000001</v>
      </c>
      <c r="G143" s="16">
        <f t="shared" ca="1" si="38"/>
        <v>127.62815625000002</v>
      </c>
      <c r="H143" s="16">
        <f t="shared" ca="1" si="38"/>
        <v>134.00956406250003</v>
      </c>
      <c r="I143" s="16">
        <f t="shared" ca="1" si="38"/>
        <v>140.71004226562505</v>
      </c>
      <c r="J143" s="16">
        <f t="shared" ca="1" si="38"/>
        <v>147.74554437890632</v>
      </c>
      <c r="K143" s="16">
        <f t="shared" ca="1" si="38"/>
        <v>155.13282159785163</v>
      </c>
      <c r="L143" s="16">
        <f t="shared" ca="1" si="38"/>
        <v>162.88946267774421</v>
      </c>
      <c r="M143" s="16">
        <f t="shared" ca="1" si="38"/>
        <v>171.03393581163144</v>
      </c>
      <c r="N143" s="16">
        <f t="shared" ca="1" si="38"/>
        <v>179.58563260221302</v>
      </c>
      <c r="O143" s="16">
        <f t="shared" ca="1" si="38"/>
        <v>188.56491423232367</v>
      </c>
      <c r="P143" s="16">
        <f t="shared" ca="1" si="38"/>
        <v>197.99315994393987</v>
      </c>
      <c r="Q143" s="16">
        <f t="shared" ca="1" si="38"/>
        <v>207.89281794113688</v>
      </c>
      <c r="R143" s="16">
        <f t="shared" ca="1" si="38"/>
        <v>218.28745883819374</v>
      </c>
      <c r="S143" s="16">
        <f t="shared" ca="1" si="38"/>
        <v>229.20183178010345</v>
      </c>
      <c r="T143" s="16">
        <f t="shared" ca="1" si="38"/>
        <v>240.66192336910862</v>
      </c>
      <c r="U143" s="16">
        <f t="shared" ca="1" si="38"/>
        <v>252.69501953756406</v>
      </c>
      <c r="V143" s="16">
        <f t="shared" ca="1" si="38"/>
        <v>265.32977051444226</v>
      </c>
      <c r="W143" s="16">
        <f t="shared" ca="1" si="38"/>
        <v>278.5962590401644</v>
      </c>
      <c r="X143" s="16">
        <f t="shared" ca="1" si="38"/>
        <v>292.5260719921726</v>
      </c>
      <c r="Y143" s="16">
        <f t="shared" ca="1" si="38"/>
        <v>307.15237559178127</v>
      </c>
      <c r="Z143" s="16">
        <f t="shared" ca="1" si="38"/>
        <v>322.50999437137034</v>
      </c>
      <c r="AA143" s="16">
        <f t="shared" ca="1" si="38"/>
        <v>338.63549408993885</v>
      </c>
      <c r="AB143" s="16">
        <f t="shared" ca="1" si="38"/>
        <v>355.56726879443579</v>
      </c>
      <c r="AC143" s="16">
        <f t="shared" ca="1" si="38"/>
        <v>373.34563223415762</v>
      </c>
      <c r="AD143" s="16">
        <f t="shared" ca="1" si="38"/>
        <v>392.01291384586551</v>
      </c>
      <c r="AE143" s="16">
        <f t="shared" ca="1" si="38"/>
        <v>411.61355953815882</v>
      </c>
      <c r="AF143" s="16">
        <f t="shared" ca="1" si="38"/>
        <v>432.19423751506679</v>
      </c>
      <c r="AG143" s="16">
        <f t="shared" ca="1" si="38"/>
        <v>453.80394939082015</v>
      </c>
      <c r="AH143" s="16">
        <f t="shared" ca="1" si="38"/>
        <v>476.49414686036118</v>
      </c>
      <c r="AI143" s="16">
        <f t="shared" ca="1" si="38"/>
        <v>500.31885420337926</v>
      </c>
      <c r="AJ143" s="16">
        <f t="shared" ca="1" si="38"/>
        <v>525.33479691354819</v>
      </c>
      <c r="AK143" s="16">
        <f t="shared" ca="1" si="38"/>
        <v>551.60153675922561</v>
      </c>
      <c r="AL143" s="16">
        <f t="shared" ca="1" si="38"/>
        <v>579.18161359718692</v>
      </c>
      <c r="AM143" s="16">
        <f t="shared" ca="1" si="38"/>
        <v>608.14069427704635</v>
      </c>
      <c r="AN143" s="16">
        <f t="shared" ca="1" si="38"/>
        <v>638.54772899089869</v>
      </c>
      <c r="AO143" s="16">
        <f t="shared" ca="1" si="38"/>
        <v>670.47511544044369</v>
      </c>
      <c r="AP143" s="16">
        <f t="shared" ca="1" si="38"/>
        <v>703.99887121246593</v>
      </c>
      <c r="AQ143" s="16">
        <f t="shared" ca="1" si="38"/>
        <v>739.19881477308923</v>
      </c>
      <c r="AR143" s="16">
        <f t="shared" ca="1" si="38"/>
        <v>776.15875551174372</v>
      </c>
      <c r="AS143" s="16">
        <f t="shared" ca="1" si="38"/>
        <v>814.96669328733094</v>
      </c>
      <c r="AT143" s="16">
        <f t="shared" ca="1" si="38"/>
        <v>855.71502795169749</v>
      </c>
      <c r="AU143" s="16">
        <f t="shared" ca="1" si="38"/>
        <v>898.50077934928242</v>
      </c>
      <c r="AV143" s="16">
        <f t="shared" ca="1" si="38"/>
        <v>943.42581831674659</v>
      </c>
      <c r="AW143" s="16">
        <f t="shared" ca="1" si="38"/>
        <v>990.59710923258399</v>
      </c>
      <c r="AX143" s="16">
        <f t="shared" ca="1" si="38"/>
        <v>1040.1269646942133</v>
      </c>
      <c r="AY143" s="16">
        <f t="shared" ca="1" si="38"/>
        <v>1092.1333129289239</v>
      </c>
      <c r="AZ143" s="16">
        <f t="shared" ca="1" si="38"/>
        <v>1146.7399785753703</v>
      </c>
      <c r="BA143" s="16">
        <f t="shared" ca="1" si="38"/>
        <v>1204.0769775041388</v>
      </c>
      <c r="BB143" s="16">
        <f t="shared" ca="1" si="38"/>
        <v>1264.2808263793459</v>
      </c>
      <c r="BC143" s="16">
        <f t="shared" ca="1" si="38"/>
        <v>1327.4948676983131</v>
      </c>
      <c r="BD143" s="16">
        <f t="shared" ca="1" si="38"/>
        <v>1393.8696110832288</v>
      </c>
      <c r="BE143" s="16">
        <f t="shared" ca="1" si="38"/>
        <v>1463.5630916373902</v>
      </c>
      <c r="BF143" s="16">
        <f t="shared" ca="1" si="38"/>
        <v>1536.7412462192599</v>
      </c>
      <c r="BG143" s="16">
        <f t="shared" ca="1" si="38"/>
        <v>1613.578308530223</v>
      </c>
      <c r="BH143" s="16">
        <f t="shared" ca="1" si="38"/>
        <v>1694.2572239567342</v>
      </c>
      <c r="BI143" s="16">
        <f t="shared" ca="1" si="38"/>
        <v>1778.9700851545708</v>
      </c>
      <c r="BJ143" s="16">
        <f t="shared" ca="1" si="38"/>
        <v>1867.9185894122995</v>
      </c>
      <c r="BK143" s="16">
        <f t="shared" ca="1" si="38"/>
        <v>1961.3145188829146</v>
      </c>
      <c r="BL143" s="16">
        <f t="shared" ca="1" si="38"/>
        <v>2059.3802448270603</v>
      </c>
      <c r="BM143" s="16">
        <f t="shared" ca="1" si="38"/>
        <v>2162.3492570684134</v>
      </c>
      <c r="BN143" s="16">
        <f t="shared" ca="1" si="38"/>
        <v>2270.4667199218343</v>
      </c>
      <c r="BO143" s="16">
        <f t="shared" ca="1" si="38"/>
        <v>2383.9900559179259</v>
      </c>
      <c r="BP143" s="16">
        <f t="shared" ref="BP143:EA143" ca="1" si="39">BO143*1.05</f>
        <v>2503.1895587138224</v>
      </c>
      <c r="BQ143" s="16">
        <f t="shared" ca="1" si="39"/>
        <v>2628.3490366495134</v>
      </c>
      <c r="BR143" s="16">
        <f t="shared" ca="1" si="39"/>
        <v>2759.7664884819892</v>
      </c>
      <c r="BS143" s="16">
        <f t="shared" ca="1" si="39"/>
        <v>2897.7548129060888</v>
      </c>
      <c r="BT143" s="16">
        <f t="shared" ca="1" si="39"/>
        <v>3042.6425535513931</v>
      </c>
      <c r="BU143" s="16">
        <f t="shared" ca="1" si="39"/>
        <v>3194.7746812289629</v>
      </c>
      <c r="BV143" s="16">
        <f t="shared" ca="1" si="39"/>
        <v>3354.5134152904111</v>
      </c>
      <c r="BW143" s="16">
        <f t="shared" ca="1" si="39"/>
        <v>3522.2390860549317</v>
      </c>
      <c r="BX143" s="16">
        <f t="shared" ca="1" si="39"/>
        <v>3698.3510403576784</v>
      </c>
      <c r="BY143" s="16">
        <f t="shared" ca="1" si="39"/>
        <v>3883.2685923755625</v>
      </c>
      <c r="BZ143" s="16">
        <f t="shared" ca="1" si="39"/>
        <v>4077.4320219943406</v>
      </c>
      <c r="CA143" s="16">
        <f t="shared" ca="1" si="39"/>
        <v>4281.3036230940579</v>
      </c>
      <c r="CB143" s="16">
        <f t="shared" ca="1" si="39"/>
        <v>4495.3688042487611</v>
      </c>
      <c r="CC143" s="16">
        <f t="shared" ca="1" si="39"/>
        <v>4720.1372444611998</v>
      </c>
      <c r="CD143" s="16">
        <f t="shared" ca="1" si="39"/>
        <v>4956.1441066842599</v>
      </c>
      <c r="CE143" s="16">
        <f t="shared" ca="1" si="39"/>
        <v>5203.9513120184729</v>
      </c>
      <c r="CF143" s="16">
        <f t="shared" ca="1" si="39"/>
        <v>5464.1488776193964</v>
      </c>
      <c r="CG143" s="16">
        <f t="shared" ca="1" si="39"/>
        <v>5737.3563215003669</v>
      </c>
      <c r="CH143" s="16">
        <f t="shared" ca="1" si="39"/>
        <v>6024.2241375753856</v>
      </c>
      <c r="CI143" s="16">
        <f t="shared" ca="1" si="39"/>
        <v>6325.4353444541548</v>
      </c>
      <c r="CJ143" s="16">
        <f t="shared" ca="1" si="39"/>
        <v>6641.707111676863</v>
      </c>
      <c r="CK143" s="16">
        <f t="shared" ca="1" si="39"/>
        <v>6973.792467260706</v>
      </c>
      <c r="CL143" s="16">
        <f t="shared" ca="1" si="39"/>
        <v>7322.4820906237419</v>
      </c>
      <c r="CM143" s="16">
        <f t="shared" ca="1" si="39"/>
        <v>7688.6061951549291</v>
      </c>
      <c r="CN143" s="16">
        <f t="shared" ca="1" si="39"/>
        <v>8073.0365049126758</v>
      </c>
      <c r="CO143" s="16">
        <f t="shared" ca="1" si="39"/>
        <v>8476.6883301583093</v>
      </c>
      <c r="CP143" s="16">
        <f t="shared" ca="1" si="39"/>
        <v>8900.5227466662254</v>
      </c>
      <c r="CQ143" s="16">
        <f t="shared" ca="1" si="39"/>
        <v>9345.5488839995378</v>
      </c>
      <c r="CR143" s="16">
        <f t="shared" ca="1" si="39"/>
        <v>9812.826328199515</v>
      </c>
      <c r="CS143" s="16">
        <f t="shared" ca="1" si="39"/>
        <v>10303.467644609491</v>
      </c>
      <c r="CT143" s="16">
        <f t="shared" ca="1" si="39"/>
        <v>10818.641026839967</v>
      </c>
      <c r="CU143" s="16">
        <f t="shared" ca="1" si="39"/>
        <v>11359.573078181966</v>
      </c>
      <c r="CV143" s="16">
        <f t="shared" ca="1" si="39"/>
        <v>11927.551732091064</v>
      </c>
      <c r="CW143" s="16">
        <f t="shared" ca="1" si="39"/>
        <v>12523.929318695618</v>
      </c>
      <c r="CX143" s="16">
        <f t="shared" ca="1" si="39"/>
        <v>13150.1257846304</v>
      </c>
      <c r="CY143" s="16">
        <f t="shared" ca="1" si="39"/>
        <v>13807.63207386192</v>
      </c>
      <c r="CZ143" s="16">
        <f t="shared" ca="1" si="39"/>
        <v>14498.013677555016</v>
      </c>
      <c r="DA143" s="16">
        <f t="shared" ca="1" si="39"/>
        <v>15222.914361432768</v>
      </c>
      <c r="DB143" s="16">
        <f t="shared" ca="1" si="39"/>
        <v>15984.060079504407</v>
      </c>
      <c r="DC143" s="16">
        <f t="shared" ca="1" si="39"/>
        <v>16783.263083479629</v>
      </c>
      <c r="DD143" s="16">
        <f t="shared" ca="1" si="39"/>
        <v>17622.42623765361</v>
      </c>
      <c r="DE143" s="16">
        <f t="shared" ca="1" si="39"/>
        <v>18503.547549536292</v>
      </c>
      <c r="DF143" s="16">
        <f t="shared" ca="1" si="39"/>
        <v>19428.724927013107</v>
      </c>
      <c r="DG143" s="16">
        <f t="shared" ca="1" si="39"/>
        <v>20400.161173363762</v>
      </c>
      <c r="DH143" s="16">
        <f t="shared" ca="1" si="39"/>
        <v>21420.169232031953</v>
      </c>
      <c r="DI143" s="16">
        <f t="shared" ca="1" si="39"/>
        <v>22491.177693633552</v>
      </c>
      <c r="DJ143" s="16">
        <f t="shared" ca="1" si="39"/>
        <v>23615.736578315231</v>
      </c>
      <c r="DK143" s="16">
        <f t="shared" ca="1" si="39"/>
        <v>24796.523407230994</v>
      </c>
      <c r="DL143" s="16">
        <f t="shared" ca="1" si="39"/>
        <v>26036.349577592544</v>
      </c>
      <c r="DM143" s="16">
        <f t="shared" ca="1" si="39"/>
        <v>27338.167056472172</v>
      </c>
      <c r="DN143" s="16">
        <f t="shared" ca="1" si="39"/>
        <v>28705.075409295783</v>
      </c>
      <c r="DO143" s="16">
        <f t="shared" ca="1" si="39"/>
        <v>30140.329179760574</v>
      </c>
      <c r="DP143" s="16">
        <f t="shared" ca="1" si="39"/>
        <v>31647.345638748604</v>
      </c>
      <c r="DQ143" s="16">
        <f t="shared" ca="1" si="39"/>
        <v>33229.712920686034</v>
      </c>
      <c r="DR143" s="16">
        <f t="shared" ca="1" si="39"/>
        <v>34891.198566720333</v>
      </c>
      <c r="DS143" s="16">
        <f t="shared" ca="1" si="39"/>
        <v>36635.758495056354</v>
      </c>
      <c r="DT143" s="16">
        <f t="shared" ca="1" si="39"/>
        <v>38467.546419809172</v>
      </c>
      <c r="DU143" s="16">
        <f t="shared" ca="1" si="39"/>
        <v>40390.923740799633</v>
      </c>
      <c r="DV143" s="16">
        <f t="shared" ca="1" si="39"/>
        <v>42410.469927839615</v>
      </c>
      <c r="DW143" s="16">
        <f t="shared" ca="1" si="39"/>
        <v>44530.993424231594</v>
      </c>
      <c r="DX143" s="16">
        <f t="shared" ca="1" si="39"/>
        <v>46757.543095443172</v>
      </c>
      <c r="DY143" s="16">
        <f t="shared" ca="1" si="39"/>
        <v>49095.420250215335</v>
      </c>
      <c r="DZ143" s="16">
        <f t="shared" ca="1" si="39"/>
        <v>51550.191262726104</v>
      </c>
      <c r="EA143" s="16">
        <f t="shared" ca="1" si="39"/>
        <v>54127.700825862412</v>
      </c>
      <c r="EB143" s="16">
        <f t="shared" ref="EB143:FO143" ca="1" si="40">EA143*1.05</f>
        <v>56834.085867155532</v>
      </c>
      <c r="EC143" s="16">
        <f t="shared" ca="1" si="40"/>
        <v>59675.790160513308</v>
      </c>
      <c r="ED143" s="16">
        <f t="shared" ca="1" si="40"/>
        <v>62659.57966853898</v>
      </c>
      <c r="EE143" s="16">
        <f t="shared" ca="1" si="40"/>
        <v>65792.558651965926</v>
      </c>
      <c r="EF143" s="16">
        <f t="shared" ca="1" si="40"/>
        <v>69082.186584564231</v>
      </c>
      <c r="EG143" s="16">
        <f t="shared" ca="1" si="40"/>
        <v>72536.295913792448</v>
      </c>
      <c r="EH143" s="16">
        <f t="shared" ca="1" si="40"/>
        <v>76163.110709482076</v>
      </c>
      <c r="EI143" s="16">
        <f t="shared" ca="1" si="40"/>
        <v>79971.26624495619</v>
      </c>
      <c r="EJ143" s="16">
        <f t="shared" ca="1" si="40"/>
        <v>83969.829557204008</v>
      </c>
      <c r="EK143" s="16">
        <f t="shared" ca="1" si="40"/>
        <v>88168.321035064218</v>
      </c>
      <c r="EL143" s="16">
        <f t="shared" ca="1" si="40"/>
        <v>92576.737086817433</v>
      </c>
      <c r="EM143" s="16">
        <f t="shared" ca="1" si="40"/>
        <v>97205.573941158305</v>
      </c>
      <c r="EN143" s="16">
        <f t="shared" ca="1" si="40"/>
        <v>102065.85263821622</v>
      </c>
      <c r="EO143" s="16">
        <f t="shared" ca="1" si="40"/>
        <v>107169.14527012705</v>
      </c>
      <c r="EP143" s="16">
        <f t="shared" ca="1" si="40"/>
        <v>112527.6025336334</v>
      </c>
      <c r="EQ143" s="16">
        <f t="shared" ca="1" si="40"/>
        <v>118153.98266031507</v>
      </c>
      <c r="ER143" s="16">
        <f t="shared" ca="1" si="40"/>
        <v>124061.68179333083</v>
      </c>
      <c r="ES143" s="16">
        <f t="shared" ca="1" si="40"/>
        <v>130264.76588299738</v>
      </c>
      <c r="ET143" s="16">
        <f t="shared" ca="1" si="40"/>
        <v>136778.00417714726</v>
      </c>
      <c r="EU143" s="16">
        <f t="shared" ca="1" si="40"/>
        <v>143616.90438600464</v>
      </c>
      <c r="EV143" s="16">
        <f t="shared" ca="1" si="40"/>
        <v>150797.74960530488</v>
      </c>
      <c r="EW143" s="16">
        <f t="shared" ca="1" si="40"/>
        <v>158337.63708557014</v>
      </c>
      <c r="EX143" s="16">
        <f t="shared" ca="1" si="40"/>
        <v>166254.51893984864</v>
      </c>
      <c r="EY143" s="16">
        <f t="shared" ca="1" si="40"/>
        <v>174567.24488684107</v>
      </c>
      <c r="EZ143" s="16">
        <f t="shared" ca="1" si="40"/>
        <v>183295.60713118315</v>
      </c>
      <c r="FA143" s="16">
        <f t="shared" ca="1" si="40"/>
        <v>192460.38748774232</v>
      </c>
      <c r="FB143" s="16">
        <f t="shared" ca="1" si="40"/>
        <v>202083.40686212946</v>
      </c>
      <c r="FC143" s="16">
        <f t="shared" ca="1" si="40"/>
        <v>212187.57720523595</v>
      </c>
      <c r="FD143" s="16">
        <f t="shared" ca="1" si="40"/>
        <v>222796.95606549777</v>
      </c>
      <c r="FE143" s="16">
        <f t="shared" ca="1" si="40"/>
        <v>233936.80386877267</v>
      </c>
      <c r="FF143" s="16">
        <f t="shared" ca="1" si="40"/>
        <v>245633.6440622113</v>
      </c>
      <c r="FG143" s="16">
        <f t="shared" ca="1" si="40"/>
        <v>257915.32626532187</v>
      </c>
      <c r="FH143" s="16">
        <f t="shared" ca="1" si="40"/>
        <v>270811.092578588</v>
      </c>
      <c r="FI143" s="16">
        <f t="shared" ca="1" si="40"/>
        <v>284351.64720751741</v>
      </c>
      <c r="FJ143" s="16">
        <f t="shared" ca="1" si="40"/>
        <v>298569.22956789332</v>
      </c>
      <c r="FK143" s="16">
        <f t="shared" ca="1" si="40"/>
        <v>313497.691046288</v>
      </c>
      <c r="FL143" s="16">
        <f t="shared" ca="1" si="40"/>
        <v>329172.57559860242</v>
      </c>
      <c r="FM143" s="16">
        <f t="shared" ca="1" si="40"/>
        <v>345631.20437853254</v>
      </c>
      <c r="FN143" s="16">
        <f t="shared" ca="1" si="40"/>
        <v>362912.76459745917</v>
      </c>
      <c r="FO143" s="16">
        <f t="shared" ca="1" si="40"/>
        <v>381058.40282733215</v>
      </c>
      <c r="FP143" s="16">
        <f t="shared" ref="FP143:GE143" ca="1" si="41">FO143*1.05</f>
        <v>400111.32296869875</v>
      </c>
      <c r="FQ143" s="16">
        <f t="shared" ca="1" si="41"/>
        <v>420116.88911713369</v>
      </c>
      <c r="FR143" s="16">
        <f t="shared" ca="1" si="41"/>
        <v>441122.7335729904</v>
      </c>
      <c r="FS143" s="16">
        <f t="shared" ca="1" si="41"/>
        <v>463178.87025163992</v>
      </c>
      <c r="FT143" s="16">
        <f t="shared" ca="1" si="41"/>
        <v>486337.81376422197</v>
      </c>
      <c r="FU143" s="16">
        <f t="shared" ca="1" si="41"/>
        <v>510654.7044524331</v>
      </c>
      <c r="FV143" s="16">
        <f t="shared" ca="1" si="41"/>
        <v>536187.43967505475</v>
      </c>
      <c r="FW143" s="16">
        <f t="shared" ca="1" si="41"/>
        <v>562996.81165880756</v>
      </c>
      <c r="FX143" s="16">
        <f t="shared" ca="1" si="41"/>
        <v>591146.65224174794</v>
      </c>
      <c r="FY143" s="16">
        <f t="shared" ca="1" si="41"/>
        <v>620703.98485383531</v>
      </c>
      <c r="FZ143" s="16">
        <f t="shared" ca="1" si="41"/>
        <v>651739.18409652705</v>
      </c>
      <c r="GA143" s="16">
        <f t="shared" ca="1" si="41"/>
        <v>684326.14330135344</v>
      </c>
      <c r="GB143" s="16">
        <f t="shared" ca="1" si="41"/>
        <v>718542.4504664212</v>
      </c>
      <c r="GC143" s="16">
        <f t="shared" ca="1" si="41"/>
        <v>754469.57298974227</v>
      </c>
      <c r="GD143" s="16">
        <f t="shared" ca="1" si="41"/>
        <v>792193.05163922941</v>
      </c>
      <c r="GE143" s="16">
        <f t="shared" ca="1" si="41"/>
        <v>831802.70422119088</v>
      </c>
    </row>
    <row r="144" spans="1:187" x14ac:dyDescent="0.2">
      <c r="B144" s="16">
        <f ca="1">SharesOut</f>
        <v>100</v>
      </c>
      <c r="C144" s="16">
        <f ca="1">B144*1.1</f>
        <v>110.00000000000001</v>
      </c>
      <c r="D144" s="16">
        <f t="shared" ref="D144:BO144" ca="1" si="42">C144*1.1</f>
        <v>121.00000000000003</v>
      </c>
      <c r="E144" s="16">
        <f t="shared" ca="1" si="42"/>
        <v>133.10000000000005</v>
      </c>
      <c r="F144" s="16">
        <f t="shared" ca="1" si="42"/>
        <v>146.41000000000008</v>
      </c>
      <c r="G144" s="16">
        <f t="shared" ca="1" si="42"/>
        <v>161.0510000000001</v>
      </c>
      <c r="H144" s="16">
        <f t="shared" ca="1" si="42"/>
        <v>177.15610000000012</v>
      </c>
      <c r="I144" s="16">
        <f t="shared" ca="1" si="42"/>
        <v>194.87171000000015</v>
      </c>
      <c r="J144" s="16">
        <f t="shared" ca="1" si="42"/>
        <v>214.3588810000002</v>
      </c>
      <c r="K144" s="16">
        <f t="shared" ca="1" si="42"/>
        <v>235.79476910000022</v>
      </c>
      <c r="L144" s="16">
        <f t="shared" ca="1" si="42"/>
        <v>259.37424601000026</v>
      </c>
      <c r="M144" s="16">
        <f t="shared" ca="1" si="42"/>
        <v>285.3116706110003</v>
      </c>
      <c r="N144" s="16">
        <f t="shared" ca="1" si="42"/>
        <v>313.84283767210036</v>
      </c>
      <c r="O144" s="16">
        <f t="shared" ca="1" si="42"/>
        <v>345.22712143931039</v>
      </c>
      <c r="P144" s="16">
        <f t="shared" ca="1" si="42"/>
        <v>379.74983358324147</v>
      </c>
      <c r="Q144" s="16">
        <f t="shared" ca="1" si="42"/>
        <v>417.72481694156562</v>
      </c>
      <c r="R144" s="16">
        <f t="shared" ca="1" si="42"/>
        <v>459.49729863572225</v>
      </c>
      <c r="S144" s="16">
        <f t="shared" ca="1" si="42"/>
        <v>505.4470284992945</v>
      </c>
      <c r="T144" s="16">
        <f t="shared" ca="1" si="42"/>
        <v>555.99173134922398</v>
      </c>
      <c r="U144" s="16">
        <f t="shared" ca="1" si="42"/>
        <v>611.59090448414645</v>
      </c>
      <c r="V144" s="16">
        <f t="shared" ca="1" si="42"/>
        <v>672.74999493256109</v>
      </c>
      <c r="W144" s="16">
        <f t="shared" ca="1" si="42"/>
        <v>740.02499442581723</v>
      </c>
      <c r="X144" s="16">
        <f t="shared" ca="1" si="42"/>
        <v>814.02749386839901</v>
      </c>
      <c r="Y144" s="16">
        <f t="shared" ca="1" si="42"/>
        <v>895.43024325523902</v>
      </c>
      <c r="Z144" s="16">
        <f t="shared" ca="1" si="42"/>
        <v>984.97326758076304</v>
      </c>
      <c r="AA144" s="16">
        <f t="shared" ca="1" si="42"/>
        <v>1083.4705943388394</v>
      </c>
      <c r="AB144" s="16">
        <f t="shared" ca="1" si="42"/>
        <v>1191.8176537727234</v>
      </c>
      <c r="AC144" s="16">
        <f t="shared" ca="1" si="42"/>
        <v>1310.9994191499959</v>
      </c>
      <c r="AD144" s="16">
        <f t="shared" ca="1" si="42"/>
        <v>1442.0993610649957</v>
      </c>
      <c r="AE144" s="16">
        <f t="shared" ca="1" si="42"/>
        <v>1586.3092971714955</v>
      </c>
      <c r="AF144" s="16">
        <f t="shared" ca="1" si="42"/>
        <v>1744.9402268886452</v>
      </c>
      <c r="AG144" s="16">
        <f t="shared" ca="1" si="42"/>
        <v>1919.4342495775097</v>
      </c>
      <c r="AH144" s="16">
        <f t="shared" ca="1" si="42"/>
        <v>2111.3776745352607</v>
      </c>
      <c r="AI144" s="16">
        <f t="shared" ca="1" si="42"/>
        <v>2322.5154419887867</v>
      </c>
      <c r="AJ144" s="16">
        <f t="shared" ca="1" si="42"/>
        <v>2554.7669861876657</v>
      </c>
      <c r="AK144" s="16">
        <f t="shared" ca="1" si="42"/>
        <v>2810.2436848064326</v>
      </c>
      <c r="AL144" s="16">
        <f t="shared" ca="1" si="42"/>
        <v>3091.2680532870763</v>
      </c>
      <c r="AM144" s="16">
        <f t="shared" ca="1" si="42"/>
        <v>3400.3948586157844</v>
      </c>
      <c r="AN144" s="16">
        <f t="shared" ca="1" si="42"/>
        <v>3740.4343444773631</v>
      </c>
      <c r="AO144" s="16">
        <f t="shared" ca="1" si="42"/>
        <v>4114.4777789250993</v>
      </c>
      <c r="AP144" s="16">
        <f t="shared" ca="1" si="42"/>
        <v>4525.9255568176095</v>
      </c>
      <c r="AQ144" s="16">
        <f t="shared" ca="1" si="42"/>
        <v>4978.5181124993705</v>
      </c>
      <c r="AR144" s="16">
        <f t="shared" ca="1" si="42"/>
        <v>5476.3699237493083</v>
      </c>
      <c r="AS144" s="16">
        <f t="shared" ca="1" si="42"/>
        <v>6024.00691612424</v>
      </c>
      <c r="AT144" s="16">
        <f t="shared" ca="1" si="42"/>
        <v>6626.4076077366644</v>
      </c>
      <c r="AU144" s="16">
        <f t="shared" ca="1" si="42"/>
        <v>7289.0483685103318</v>
      </c>
      <c r="AV144" s="16">
        <f t="shared" ca="1" si="42"/>
        <v>8017.9532053613657</v>
      </c>
      <c r="AW144" s="16">
        <f t="shared" ca="1" si="42"/>
        <v>8819.748525897503</v>
      </c>
      <c r="AX144" s="16">
        <f t="shared" ca="1" si="42"/>
        <v>9701.7233784872533</v>
      </c>
      <c r="AY144" s="16">
        <f t="shared" ca="1" si="42"/>
        <v>10671.895716335979</v>
      </c>
      <c r="AZ144" s="16">
        <f t="shared" ca="1" si="42"/>
        <v>11739.085287969578</v>
      </c>
      <c r="BA144" s="16">
        <f t="shared" ca="1" si="42"/>
        <v>12912.993816766537</v>
      </c>
      <c r="BB144" s="16">
        <f t="shared" ca="1" si="42"/>
        <v>14204.293198443193</v>
      </c>
      <c r="BC144" s="16">
        <f t="shared" ca="1" si="42"/>
        <v>15624.722518287514</v>
      </c>
      <c r="BD144" s="16">
        <f t="shared" ca="1" si="42"/>
        <v>17187.194770116268</v>
      </c>
      <c r="BE144" s="16">
        <f t="shared" ca="1" si="42"/>
        <v>18905.914247127897</v>
      </c>
      <c r="BF144" s="16">
        <f t="shared" ca="1" si="42"/>
        <v>20796.505671840689</v>
      </c>
      <c r="BG144" s="16">
        <f t="shared" ca="1" si="42"/>
        <v>22876.15623902476</v>
      </c>
      <c r="BH144" s="16">
        <f t="shared" ca="1" si="42"/>
        <v>25163.771862927239</v>
      </c>
      <c r="BI144" s="16">
        <f t="shared" ca="1" si="42"/>
        <v>27680.149049219966</v>
      </c>
      <c r="BJ144" s="16">
        <f t="shared" ca="1" si="42"/>
        <v>30448.163954141964</v>
      </c>
      <c r="BK144" s="16">
        <f t="shared" ca="1" si="42"/>
        <v>33492.980349556165</v>
      </c>
      <c r="BL144" s="16">
        <f t="shared" ca="1" si="42"/>
        <v>36842.278384511781</v>
      </c>
      <c r="BM144" s="16">
        <f t="shared" ca="1" si="42"/>
        <v>40526.506222962962</v>
      </c>
      <c r="BN144" s="16">
        <f t="shared" ca="1" si="42"/>
        <v>44579.156845259262</v>
      </c>
      <c r="BO144" s="16">
        <f t="shared" ca="1" si="42"/>
        <v>49037.07252978519</v>
      </c>
      <c r="BP144" s="16">
        <f t="shared" ref="BP144:EA144" ca="1" si="43">BO144*1.1</f>
        <v>53940.779782763711</v>
      </c>
      <c r="BQ144" s="16">
        <f t="shared" ca="1" si="43"/>
        <v>59334.85776104009</v>
      </c>
      <c r="BR144" s="16">
        <f t="shared" ca="1" si="43"/>
        <v>65268.343537144101</v>
      </c>
      <c r="BS144" s="16">
        <f t="shared" ca="1" si="43"/>
        <v>71795.177890858511</v>
      </c>
      <c r="BT144" s="16">
        <f t="shared" ca="1" si="43"/>
        <v>78974.695679944372</v>
      </c>
      <c r="BU144" s="16">
        <f t="shared" ca="1" si="43"/>
        <v>86872.165247938814</v>
      </c>
      <c r="BV144" s="16">
        <f t="shared" ca="1" si="43"/>
        <v>95559.381772732697</v>
      </c>
      <c r="BW144" s="16">
        <f t="shared" ca="1" si="43"/>
        <v>105115.31995000597</v>
      </c>
      <c r="BX144" s="16">
        <f t="shared" ca="1" si="43"/>
        <v>115626.85194500658</v>
      </c>
      <c r="BY144" s="16">
        <f t="shared" ca="1" si="43"/>
        <v>127189.53713950724</v>
      </c>
      <c r="BZ144" s="16">
        <f t="shared" ca="1" si="43"/>
        <v>139908.49085345797</v>
      </c>
      <c r="CA144" s="16">
        <f t="shared" ca="1" si="43"/>
        <v>153899.33993880378</v>
      </c>
      <c r="CB144" s="16">
        <f t="shared" ca="1" si="43"/>
        <v>169289.27393268418</v>
      </c>
      <c r="CC144" s="16">
        <f t="shared" ca="1" si="43"/>
        <v>186218.20132595263</v>
      </c>
      <c r="CD144" s="16">
        <f t="shared" ca="1" si="43"/>
        <v>204840.02145854791</v>
      </c>
      <c r="CE144" s="16">
        <f t="shared" ca="1" si="43"/>
        <v>225324.02360440273</v>
      </c>
      <c r="CF144" s="16">
        <f t="shared" ca="1" si="43"/>
        <v>247856.42596484302</v>
      </c>
      <c r="CG144" s="16">
        <f t="shared" ca="1" si="43"/>
        <v>272642.06856132735</v>
      </c>
      <c r="CH144" s="16">
        <f t="shared" ca="1" si="43"/>
        <v>299906.27541746013</v>
      </c>
      <c r="CI144" s="16">
        <f t="shared" ca="1" si="43"/>
        <v>329896.90295920614</v>
      </c>
      <c r="CJ144" s="16">
        <f t="shared" ca="1" si="43"/>
        <v>362886.59325512679</v>
      </c>
      <c r="CK144" s="16">
        <f t="shared" ca="1" si="43"/>
        <v>399175.2525806395</v>
      </c>
      <c r="CL144" s="16">
        <f t="shared" ca="1" si="43"/>
        <v>439092.77783870348</v>
      </c>
      <c r="CM144" s="16">
        <f t="shared" ca="1" si="43"/>
        <v>483002.05562257388</v>
      </c>
      <c r="CN144" s="16">
        <f t="shared" ca="1" si="43"/>
        <v>531302.26118483127</v>
      </c>
      <c r="CO144" s="16">
        <f t="shared" ca="1" si="43"/>
        <v>584432.4873033145</v>
      </c>
      <c r="CP144" s="16">
        <f t="shared" ca="1" si="43"/>
        <v>642875.73603364604</v>
      </c>
      <c r="CQ144" s="16">
        <f t="shared" ca="1" si="43"/>
        <v>707163.30963701068</v>
      </c>
      <c r="CR144" s="16">
        <f t="shared" ca="1" si="43"/>
        <v>777879.64060071181</v>
      </c>
      <c r="CS144" s="16">
        <f t="shared" ca="1" si="43"/>
        <v>855667.60466078308</v>
      </c>
      <c r="CT144" s="16">
        <f t="shared" ca="1" si="43"/>
        <v>941234.36512686149</v>
      </c>
      <c r="CU144" s="16">
        <f t="shared" ca="1" si="43"/>
        <v>1035357.8016395477</v>
      </c>
      <c r="CV144" s="16">
        <f t="shared" ca="1" si="43"/>
        <v>1138893.5818035025</v>
      </c>
      <c r="CW144" s="16">
        <f t="shared" ca="1" si="43"/>
        <v>1252782.9399838529</v>
      </c>
      <c r="CX144" s="16">
        <f t="shared" ca="1" si="43"/>
        <v>1378061.2339822382</v>
      </c>
      <c r="CY144" s="16">
        <f t="shared" ca="1" si="43"/>
        <v>1515867.3573804621</v>
      </c>
      <c r="CZ144" s="16">
        <f t="shared" ca="1" si="43"/>
        <v>1667454.0931185083</v>
      </c>
      <c r="DA144" s="16">
        <f t="shared" ca="1" si="43"/>
        <v>1834199.5024303594</v>
      </c>
      <c r="DB144" s="16">
        <f t="shared" ca="1" si="43"/>
        <v>2017619.4526733954</v>
      </c>
      <c r="DC144" s="16">
        <f t="shared" ca="1" si="43"/>
        <v>2219381.3979407353</v>
      </c>
      <c r="DD144" s="16">
        <f t="shared" ca="1" si="43"/>
        <v>2441319.5377348089</v>
      </c>
      <c r="DE144" s="16">
        <f t="shared" ca="1" si="43"/>
        <v>2685451.4915082902</v>
      </c>
      <c r="DF144" s="16">
        <f t="shared" ca="1" si="43"/>
        <v>2953996.6406591195</v>
      </c>
      <c r="DG144" s="16">
        <f t="shared" ca="1" si="43"/>
        <v>3249396.3047250318</v>
      </c>
      <c r="DH144" s="16">
        <f t="shared" ca="1" si="43"/>
        <v>3574335.9351975354</v>
      </c>
      <c r="DI144" s="16">
        <f t="shared" ca="1" si="43"/>
        <v>3931769.5287172892</v>
      </c>
      <c r="DJ144" s="16">
        <f t="shared" ca="1" si="43"/>
        <v>4324946.4815890184</v>
      </c>
      <c r="DK144" s="16">
        <f t="shared" ca="1" si="43"/>
        <v>4757441.1297479207</v>
      </c>
      <c r="DL144" s="16">
        <f t="shared" ca="1" si="43"/>
        <v>5233185.2427227134</v>
      </c>
      <c r="DM144" s="16">
        <f t="shared" ca="1" si="43"/>
        <v>5756503.7669949848</v>
      </c>
      <c r="DN144" s="16">
        <f t="shared" ca="1" si="43"/>
        <v>6332154.1436944837</v>
      </c>
      <c r="DO144" s="16">
        <f t="shared" ca="1" si="43"/>
        <v>6965369.5580639327</v>
      </c>
      <c r="DP144" s="16">
        <f t="shared" ca="1" si="43"/>
        <v>7661906.5138703268</v>
      </c>
      <c r="DQ144" s="16">
        <f t="shared" ca="1" si="43"/>
        <v>8428097.1652573608</v>
      </c>
      <c r="DR144" s="16">
        <f t="shared" ca="1" si="43"/>
        <v>9270906.881783098</v>
      </c>
      <c r="DS144" s="16">
        <f t="shared" ca="1" si="43"/>
        <v>10197997.569961408</v>
      </c>
      <c r="DT144" s="16">
        <f t="shared" ca="1" si="43"/>
        <v>11217797.32695755</v>
      </c>
      <c r="DU144" s="16">
        <f t="shared" ca="1" si="43"/>
        <v>12339577.059653306</v>
      </c>
      <c r="DV144" s="16">
        <f t="shared" ca="1" si="43"/>
        <v>13573534.765618637</v>
      </c>
      <c r="DW144" s="16">
        <f t="shared" ca="1" si="43"/>
        <v>14930888.242180502</v>
      </c>
      <c r="DX144" s="16">
        <f t="shared" ca="1" si="43"/>
        <v>16423977.066398554</v>
      </c>
      <c r="DY144" s="16">
        <f t="shared" ca="1" si="43"/>
        <v>18066374.77303841</v>
      </c>
      <c r="DZ144" s="16">
        <f t="shared" ca="1" si="43"/>
        <v>19873012.250342254</v>
      </c>
      <c r="EA144" s="16">
        <f t="shared" ca="1" si="43"/>
        <v>21860313.475376479</v>
      </c>
      <c r="EB144" s="16">
        <f t="shared" ref="EB144:FO144" ca="1" si="44">EA144*1.1</f>
        <v>24046344.822914131</v>
      </c>
      <c r="EC144" s="16">
        <f t="shared" ca="1" si="44"/>
        <v>26450979.305205546</v>
      </c>
      <c r="ED144" s="16">
        <f t="shared" ca="1" si="44"/>
        <v>29096077.235726103</v>
      </c>
      <c r="EE144" s="16">
        <f t="shared" ca="1" si="44"/>
        <v>32005684.959298715</v>
      </c>
      <c r="EF144" s="16">
        <f t="shared" ca="1" si="44"/>
        <v>35206253.455228589</v>
      </c>
      <c r="EG144" s="16">
        <f t="shared" ca="1" si="44"/>
        <v>38726878.800751455</v>
      </c>
      <c r="EH144" s="16">
        <f t="shared" ca="1" si="44"/>
        <v>42599566.680826604</v>
      </c>
      <c r="EI144" s="16">
        <f t="shared" ca="1" si="44"/>
        <v>46859523.348909266</v>
      </c>
      <c r="EJ144" s="16">
        <f t="shared" ca="1" si="44"/>
        <v>51545475.683800198</v>
      </c>
      <c r="EK144" s="16">
        <f t="shared" ca="1" si="44"/>
        <v>56700023.252180226</v>
      </c>
      <c r="EL144" s="16">
        <f t="shared" ca="1" si="44"/>
        <v>62370025.577398255</v>
      </c>
      <c r="EM144" s="16">
        <f t="shared" ca="1" si="44"/>
        <v>68607028.13513808</v>
      </c>
      <c r="EN144" s="16">
        <f t="shared" ca="1" si="44"/>
        <v>75467730.948651895</v>
      </c>
      <c r="EO144" s="16">
        <f t="shared" ca="1" si="44"/>
        <v>83014504.043517098</v>
      </c>
      <c r="EP144" s="16">
        <f t="shared" ca="1" si="44"/>
        <v>91315954.447868809</v>
      </c>
      <c r="EQ144" s="16">
        <f t="shared" ca="1" si="44"/>
        <v>100447549.8926557</v>
      </c>
      <c r="ER144" s="16">
        <f t="shared" ca="1" si="44"/>
        <v>110492304.88192128</v>
      </c>
      <c r="ES144" s="16">
        <f t="shared" ca="1" si="44"/>
        <v>121541535.37011342</v>
      </c>
      <c r="ET144" s="16">
        <f t="shared" ca="1" si="44"/>
        <v>133695688.90712477</v>
      </c>
      <c r="EU144" s="16">
        <f t="shared" ca="1" si="44"/>
        <v>147065257.79783726</v>
      </c>
      <c r="EV144" s="16">
        <f t="shared" ca="1" si="44"/>
        <v>161771783.57762098</v>
      </c>
      <c r="EW144" s="16">
        <f t="shared" ca="1" si="44"/>
        <v>177948961.93538308</v>
      </c>
      <c r="EX144" s="16">
        <f t="shared" ca="1" si="44"/>
        <v>195743858.12892142</v>
      </c>
      <c r="EY144" s="16">
        <f t="shared" ca="1" si="44"/>
        <v>215318243.94181359</v>
      </c>
      <c r="EZ144" s="16">
        <f t="shared" ca="1" si="44"/>
        <v>236850068.33599496</v>
      </c>
      <c r="FA144" s="16">
        <f t="shared" ca="1" si="44"/>
        <v>260535075.16959447</v>
      </c>
      <c r="FB144" s="16">
        <f t="shared" ca="1" si="44"/>
        <v>286588582.68655396</v>
      </c>
      <c r="FC144" s="16">
        <f t="shared" ca="1" si="44"/>
        <v>315247440.95520937</v>
      </c>
      <c r="FD144" s="16">
        <f t="shared" ca="1" si="44"/>
        <v>346772185.05073035</v>
      </c>
      <c r="FE144" s="16">
        <f t="shared" ca="1" si="44"/>
        <v>381449403.55580342</v>
      </c>
      <c r="FF144" s="16">
        <f t="shared" ca="1" si="44"/>
        <v>419594343.91138381</v>
      </c>
      <c r="FG144" s="16">
        <f t="shared" ca="1" si="44"/>
        <v>461553778.30252224</v>
      </c>
      <c r="FH144" s="16">
        <f t="shared" ca="1" si="44"/>
        <v>507709156.13277453</v>
      </c>
      <c r="FI144" s="16">
        <f t="shared" ca="1" si="44"/>
        <v>558480071.74605203</v>
      </c>
      <c r="FJ144" s="16">
        <f t="shared" ca="1" si="44"/>
        <v>614328078.92065728</v>
      </c>
      <c r="FK144" s="16">
        <f t="shared" ca="1" si="44"/>
        <v>675760886.81272304</v>
      </c>
      <c r="FL144" s="16">
        <f t="shared" ca="1" si="44"/>
        <v>743336975.49399543</v>
      </c>
      <c r="FM144" s="16">
        <f t="shared" ca="1" si="44"/>
        <v>817670673.04339504</v>
      </c>
      <c r="FN144" s="16">
        <f t="shared" ca="1" si="44"/>
        <v>899437740.34773457</v>
      </c>
      <c r="FO144" s="16">
        <f t="shared" ca="1" si="44"/>
        <v>989381514.38250816</v>
      </c>
      <c r="FP144" s="16">
        <f t="shared" ref="FP144:GE144" ca="1" si="45">FO144*1.1</f>
        <v>1088319665.8207591</v>
      </c>
      <c r="FQ144" s="16">
        <f t="shared" ca="1" si="45"/>
        <v>1197151632.4028351</v>
      </c>
      <c r="FR144" s="16">
        <f t="shared" ca="1" si="45"/>
        <v>1316866795.6431189</v>
      </c>
      <c r="FS144" s="16">
        <f t="shared" ca="1" si="45"/>
        <v>1448553475.2074308</v>
      </c>
      <c r="FT144" s="16">
        <f t="shared" ca="1" si="45"/>
        <v>1593408822.728174</v>
      </c>
      <c r="FU144" s="16">
        <f t="shared" ca="1" si="45"/>
        <v>1752749705.0009916</v>
      </c>
      <c r="FV144" s="16">
        <f t="shared" ca="1" si="45"/>
        <v>1928024675.501091</v>
      </c>
      <c r="FW144" s="16">
        <f t="shared" ca="1" si="45"/>
        <v>2120827143.0512004</v>
      </c>
      <c r="FX144" s="16">
        <f t="shared" ca="1" si="45"/>
        <v>2332909857.3563204</v>
      </c>
      <c r="FY144" s="16">
        <f t="shared" ca="1" si="45"/>
        <v>2566200843.0919528</v>
      </c>
      <c r="FZ144" s="16">
        <f t="shared" ca="1" si="45"/>
        <v>2822820927.4011483</v>
      </c>
      <c r="GA144" s="16">
        <f t="shared" ca="1" si="45"/>
        <v>3105103020.1412635</v>
      </c>
      <c r="GB144" s="16">
        <f t="shared" ca="1" si="45"/>
        <v>3415613322.1553903</v>
      </c>
      <c r="GC144" s="16">
        <f t="shared" ca="1" si="45"/>
        <v>3757174654.3709297</v>
      </c>
      <c r="GD144" s="16">
        <f t="shared" ca="1" si="45"/>
        <v>4132892119.808023</v>
      </c>
      <c r="GE144" s="16">
        <f t="shared" ca="1" si="45"/>
        <v>4546181331.788826</v>
      </c>
    </row>
    <row r="145" spans="1:187" x14ac:dyDescent="0.2">
      <c r="A145" s="21">
        <f ca="1">NPV(10/100,B145:FO145)</f>
        <v>6.0838996609122148E-2</v>
      </c>
      <c r="B145" s="49">
        <f ca="1">B141/B142</f>
        <v>6.0000000000000001E-3</v>
      </c>
      <c r="C145" s="49">
        <f t="shared" ref="C145:BN145" ca="1" si="46">C141/C142</f>
        <v>6.0000000000000001E-3</v>
      </c>
      <c r="D145" s="49">
        <f t="shared" ca="1" si="46"/>
        <v>6.0000000000000001E-3</v>
      </c>
      <c r="E145" s="49">
        <f t="shared" ca="1" si="46"/>
        <v>5.9999999999999993E-3</v>
      </c>
      <c r="F145" s="49">
        <f t="shared" ca="1" si="46"/>
        <v>5.9999999999999993E-3</v>
      </c>
      <c r="G145" s="49">
        <f t="shared" ca="1" si="46"/>
        <v>5.9999999999999993E-3</v>
      </c>
      <c r="H145" s="49">
        <f t="shared" ca="1" si="46"/>
        <v>5.9999999999999993E-3</v>
      </c>
      <c r="I145" s="49">
        <f t="shared" ca="1" si="46"/>
        <v>5.9999999999999984E-3</v>
      </c>
      <c r="J145" s="49">
        <f t="shared" ca="1" si="46"/>
        <v>5.9999999999999993E-3</v>
      </c>
      <c r="K145" s="49">
        <f t="shared" ca="1" si="46"/>
        <v>5.9999999999999984E-3</v>
      </c>
      <c r="L145" s="49">
        <f t="shared" ca="1" si="46"/>
        <v>6.0191518467852248E-3</v>
      </c>
      <c r="M145" s="49">
        <f t="shared" ca="1" si="46"/>
        <v>6.0383648257763319E-3</v>
      </c>
      <c r="N145" s="49">
        <f t="shared" ca="1" si="46"/>
        <v>6.0576391321057587E-3</v>
      </c>
      <c r="O145" s="49">
        <f t="shared" ca="1" si="46"/>
        <v>6.0769749615288051E-3</v>
      </c>
      <c r="P145" s="49">
        <f t="shared" ca="1" si="46"/>
        <v>6.0963725104256142E-3</v>
      </c>
      <c r="Q145" s="49">
        <f t="shared" ca="1" si="46"/>
        <v>6.1158319758031696E-3</v>
      </c>
      <c r="R145" s="49">
        <f t="shared" ca="1" si="46"/>
        <v>6.1353535552972974E-3</v>
      </c>
      <c r="S145" s="49">
        <f t="shared" ca="1" si="46"/>
        <v>6.1549374471746706E-3</v>
      </c>
      <c r="T145" s="49">
        <f t="shared" ca="1" si="46"/>
        <v>6.1745838503348268E-3</v>
      </c>
      <c r="U145" s="49">
        <f t="shared" ca="1" si="46"/>
        <v>6.1942929643121845E-3</v>
      </c>
      <c r="V145" s="49">
        <f t="shared" ca="1" si="46"/>
        <v>6.2140649892780684E-3</v>
      </c>
      <c r="W145" s="49">
        <f t="shared" ca="1" si="46"/>
        <v>6.2339001260427497E-3</v>
      </c>
      <c r="X145" s="49">
        <f t="shared" ca="1" si="46"/>
        <v>6.2537985760574783E-3</v>
      </c>
      <c r="Y145" s="49">
        <f t="shared" ca="1" si="46"/>
        <v>6.2737605414165312E-3</v>
      </c>
      <c r="Z145" s="49">
        <f t="shared" ca="1" si="46"/>
        <v>6.2937862248592658E-3</v>
      </c>
      <c r="AA145" s="49">
        <f t="shared" ca="1" si="46"/>
        <v>6.3138758297721772E-3</v>
      </c>
      <c r="AB145" s="49">
        <f t="shared" ca="1" si="46"/>
        <v>6.3340295601909671E-3</v>
      </c>
      <c r="AC145" s="49">
        <f t="shared" ca="1" si="46"/>
        <v>6.3542476208026119E-3</v>
      </c>
      <c r="AD145" s="49">
        <f t="shared" ca="1" si="46"/>
        <v>6.374530216947445E-3</v>
      </c>
      <c r="AE145" s="49">
        <f t="shared" ca="1" si="46"/>
        <v>6.3948775546212398E-3</v>
      </c>
      <c r="AF145" s="49">
        <f t="shared" ca="1" si="46"/>
        <v>6.4152898404773052E-3</v>
      </c>
      <c r="AG145" s="49">
        <f t="shared" ca="1" si="46"/>
        <v>6.4357672818285781E-3</v>
      </c>
      <c r="AH145" s="49">
        <f t="shared" ca="1" si="46"/>
        <v>6.4563100866497367E-3</v>
      </c>
      <c r="AI145" s="49">
        <f t="shared" ca="1" si="46"/>
        <v>6.4769184635793068E-3</v>
      </c>
      <c r="AJ145" s="49">
        <f t="shared" ca="1" si="46"/>
        <v>6.4975926219217857E-3</v>
      </c>
      <c r="AK145" s="49">
        <f t="shared" ca="1" si="46"/>
        <v>6.5183327716497623E-3</v>
      </c>
      <c r="AL145" s="49">
        <f t="shared" ca="1" si="46"/>
        <v>6.5391391234060547E-3</v>
      </c>
      <c r="AM145" s="49">
        <f t="shared" ca="1" si="46"/>
        <v>6.5600118885058463E-3</v>
      </c>
      <c r="AN145" s="49">
        <f t="shared" ca="1" si="46"/>
        <v>6.5809512789388337E-3</v>
      </c>
      <c r="AO145" s="49">
        <f t="shared" ca="1" si="46"/>
        <v>6.6019575073713796E-3</v>
      </c>
      <c r="AP145" s="49">
        <f t="shared" ca="1" si="46"/>
        <v>6.6230307871486711E-3</v>
      </c>
      <c r="AQ145" s="49">
        <f t="shared" ca="1" si="46"/>
        <v>6.6441713322968879E-3</v>
      </c>
      <c r="AR145" s="49">
        <f t="shared" ca="1" si="46"/>
        <v>6.6653793575253781E-3</v>
      </c>
      <c r="AS145" s="49">
        <f t="shared" ca="1" si="46"/>
        <v>6.6866550782288337E-3</v>
      </c>
      <c r="AT145" s="49">
        <f t="shared" ca="1" si="46"/>
        <v>6.7079987104894821E-3</v>
      </c>
      <c r="AU145" s="49">
        <f t="shared" ca="1" si="46"/>
        <v>6.7294104710792805E-3</v>
      </c>
      <c r="AV145" s="49">
        <f t="shared" ca="1" si="46"/>
        <v>6.7508905774621144E-3</v>
      </c>
      <c r="AW145" s="49">
        <f t="shared" ca="1" si="46"/>
        <v>6.772439247796011E-3</v>
      </c>
      <c r="AX145" s="49">
        <f t="shared" ca="1" si="46"/>
        <v>6.794056700935352E-3</v>
      </c>
      <c r="AY145" s="49">
        <f t="shared" ca="1" si="46"/>
        <v>6.8157431564330939E-3</v>
      </c>
      <c r="AZ145" s="49">
        <f t="shared" ca="1" si="46"/>
        <v>6.8374988345430042E-3</v>
      </c>
      <c r="BA145" s="49">
        <f t="shared" ca="1" si="46"/>
        <v>6.8593239562218921E-3</v>
      </c>
      <c r="BB145" s="49">
        <f t="shared" ca="1" si="46"/>
        <v>6.8812187431318578E-3</v>
      </c>
      <c r="BC145" s="49">
        <f t="shared" ca="1" si="46"/>
        <v>6.903183417642538E-3</v>
      </c>
      <c r="BD145" s="49">
        <f t="shared" ca="1" si="46"/>
        <v>6.925218202833372E-3</v>
      </c>
      <c r="BE145" s="49">
        <f t="shared" ca="1" si="46"/>
        <v>6.9473233224958582E-3</v>
      </c>
      <c r="BF145" s="49">
        <f t="shared" ca="1" si="46"/>
        <v>6.969499001135835E-3</v>
      </c>
      <c r="BG145" s="49">
        <f t="shared" ca="1" si="46"/>
        <v>6.9917454639757577E-3</v>
      </c>
      <c r="BH145" s="49">
        <f t="shared" ca="1" si="46"/>
        <v>7.0140629369569848E-3</v>
      </c>
      <c r="BI145" s="49">
        <f t="shared" ca="1" si="46"/>
        <v>7.0364516467420739E-3</v>
      </c>
      <c r="BJ145" s="49">
        <f t="shared" ca="1" si="46"/>
        <v>7.058911820717083E-3</v>
      </c>
      <c r="BK145" s="49">
        <f t="shared" ca="1" si="46"/>
        <v>7.0814436869938817E-3</v>
      </c>
      <c r="BL145" s="49">
        <f t="shared" ca="1" si="46"/>
        <v>7.1040474744124673E-3</v>
      </c>
      <c r="BM145" s="49">
        <f t="shared" ca="1" si="46"/>
        <v>7.1267234125432875E-3</v>
      </c>
      <c r="BN145" s="49">
        <f t="shared" ca="1" si="46"/>
        <v>7.1494717316895728E-3</v>
      </c>
      <c r="BO145" s="49">
        <f t="shared" ref="BO145:DZ145" ca="1" si="47">BO141/BO142</f>
        <v>7.1722926628896757E-3</v>
      </c>
      <c r="BP145" s="49">
        <f t="shared" ca="1" si="47"/>
        <v>7.1951864379194196E-3</v>
      </c>
      <c r="BQ145" s="49">
        <f t="shared" ca="1" si="47"/>
        <v>7.2181532892944475E-3</v>
      </c>
      <c r="BR145" s="49">
        <f t="shared" ca="1" si="47"/>
        <v>7.2411934502725882E-3</v>
      </c>
      <c r="BS145" s="49">
        <f t="shared" ca="1" si="47"/>
        <v>7.264307154856221E-3</v>
      </c>
      <c r="BT145" s="49">
        <f t="shared" ca="1" si="47"/>
        <v>7.2874946377946585E-3</v>
      </c>
      <c r="BU145" s="49">
        <f t="shared" ca="1" si="47"/>
        <v>7.3107561345865249E-3</v>
      </c>
      <c r="BV145" s="49">
        <f t="shared" ca="1" si="47"/>
        <v>7.3340918814821503E-3</v>
      </c>
      <c r="BW145" s="49">
        <f t="shared" ca="1" si="47"/>
        <v>7.357502115485969E-3</v>
      </c>
      <c r="BX145" s="49">
        <f t="shared" ca="1" si="47"/>
        <v>7.3809870743589299E-3</v>
      </c>
      <c r="BY145" s="49">
        <f t="shared" ca="1" si="47"/>
        <v>7.4045469966209053E-3</v>
      </c>
      <c r="BZ145" s="49">
        <f t="shared" ca="1" si="47"/>
        <v>7.4281821215531193E-3</v>
      </c>
      <c r="CA145" s="49">
        <f t="shared" ca="1" si="47"/>
        <v>7.4518926892005767E-3</v>
      </c>
      <c r="CB145" s="49">
        <f t="shared" ca="1" si="47"/>
        <v>7.4756789403744956E-3</v>
      </c>
      <c r="CC145" s="49">
        <f t="shared" ca="1" si="47"/>
        <v>7.4995411166547616E-3</v>
      </c>
      <c r="CD145" s="49">
        <f t="shared" ca="1" si="47"/>
        <v>7.523479460392374E-3</v>
      </c>
      <c r="CE145" s="49">
        <f t="shared" ca="1" si="47"/>
        <v>7.5474942147119115E-3</v>
      </c>
      <c r="CF145" s="49">
        <f t="shared" ca="1" si="47"/>
        <v>7.5715856235140013E-3</v>
      </c>
      <c r="CG145" s="49">
        <f t="shared" ca="1" si="47"/>
        <v>7.5957539314777962E-3</v>
      </c>
      <c r="CH145" s="49">
        <f t="shared" ca="1" si="47"/>
        <v>7.6199993840634526E-3</v>
      </c>
      <c r="CI145" s="49">
        <f t="shared" ca="1" si="47"/>
        <v>7.6443222275146367E-3</v>
      </c>
      <c r="CJ145" s="49">
        <f t="shared" ca="1" si="47"/>
        <v>7.6687227088610135E-3</v>
      </c>
      <c r="CK145" s="49">
        <f t="shared" ca="1" si="47"/>
        <v>7.6932010759207612E-3</v>
      </c>
      <c r="CL145" s="49">
        <f t="shared" ca="1" si="47"/>
        <v>7.7177575773030912E-3</v>
      </c>
      <c r="CM145" s="49">
        <f t="shared" ca="1" si="47"/>
        <v>7.7423924624107614E-3</v>
      </c>
      <c r="CN145" s="49">
        <f t="shared" ca="1" si="47"/>
        <v>7.7671059814426249E-3</v>
      </c>
      <c r="CO145" s="49">
        <f t="shared" ca="1" si="47"/>
        <v>7.7918983853961597E-3</v>
      </c>
      <c r="CP145" s="49">
        <f t="shared" ca="1" si="47"/>
        <v>7.8167699260700205E-3</v>
      </c>
      <c r="CQ145" s="49">
        <f t="shared" ca="1" si="47"/>
        <v>7.841720856066596E-3</v>
      </c>
      <c r="CR145" s="49">
        <f t="shared" ca="1" si="47"/>
        <v>7.8667514287945797E-3</v>
      </c>
      <c r="CS145" s="49">
        <f t="shared" ca="1" si="47"/>
        <v>7.891861898471535E-3</v>
      </c>
      <c r="CT145" s="49">
        <f t="shared" ca="1" si="47"/>
        <v>7.9170525201264826E-3</v>
      </c>
      <c r="CU145" s="49">
        <f t="shared" ca="1" si="47"/>
        <v>7.9423235496024914E-3</v>
      </c>
      <c r="CV145" s="49">
        <f t="shared" ca="1" si="47"/>
        <v>7.9676752435592704E-3</v>
      </c>
      <c r="CW145" s="49">
        <f t="shared" ca="1" si="47"/>
        <v>7.9931078594757867E-3</v>
      </c>
      <c r="CX145" s="49">
        <f t="shared" ca="1" si="47"/>
        <v>8.0186216556528637E-3</v>
      </c>
      <c r="CY145" s="49">
        <f t="shared" ca="1" si="47"/>
        <v>8.0442168912158215E-3</v>
      </c>
      <c r="CZ145" s="49">
        <f t="shared" ca="1" si="47"/>
        <v>8.0698938261171034E-3</v>
      </c>
      <c r="DA145" s="49">
        <f t="shared" ca="1" si="47"/>
        <v>8.0956527211389091E-3</v>
      </c>
      <c r="DB145" s="49">
        <f t="shared" ca="1" si="47"/>
        <v>8.1214938378958521E-3</v>
      </c>
      <c r="DC145" s="49">
        <f t="shared" ca="1" si="47"/>
        <v>8.1474174388376092E-3</v>
      </c>
      <c r="DD145" s="49">
        <f t="shared" ca="1" si="47"/>
        <v>8.1734237872515911E-3</v>
      </c>
      <c r="DE145" s="49">
        <f t="shared" ca="1" si="47"/>
        <v>8.1995131472656184E-3</v>
      </c>
      <c r="DF145" s="49">
        <f t="shared" ca="1" si="47"/>
        <v>8.2256857838505972E-3</v>
      </c>
      <c r="DG145" s="49">
        <f t="shared" ca="1" si="47"/>
        <v>8.2519419628232175E-3</v>
      </c>
      <c r="DH145" s="49">
        <f t="shared" ca="1" si="47"/>
        <v>8.2782819508486448E-3</v>
      </c>
      <c r="DI145" s="49">
        <f t="shared" ca="1" si="47"/>
        <v>8.3047060154432355E-3</v>
      </c>
      <c r="DJ145" s="49">
        <f t="shared" ca="1" si="47"/>
        <v>8.3312144249772548E-3</v>
      </c>
      <c r="DK145" s="49">
        <f t="shared" ca="1" si="47"/>
        <v>8.3578074486775934E-3</v>
      </c>
      <c r="DL145" s="49">
        <f t="shared" ca="1" si="47"/>
        <v>8.3844853566305087E-3</v>
      </c>
      <c r="DM145" s="49">
        <f t="shared" ca="1" si="47"/>
        <v>8.4112484197843684E-3</v>
      </c>
      <c r="DN145" s="49">
        <f t="shared" ca="1" si="47"/>
        <v>8.4380969099524007E-3</v>
      </c>
      <c r="DO145" s="49">
        <f t="shared" ca="1" si="47"/>
        <v>8.4650310998154489E-3</v>
      </c>
      <c r="DP145" s="49">
        <f t="shared" ca="1" si="47"/>
        <v>8.4920512629247536E-3</v>
      </c>
      <c r="DQ145" s="49">
        <f t="shared" ca="1" si="47"/>
        <v>8.5191576737047216E-3</v>
      </c>
      <c r="DR145" s="49">
        <f t="shared" ca="1" si="47"/>
        <v>8.5463506074557188E-3</v>
      </c>
      <c r="DS145" s="49">
        <f t="shared" ca="1" si="47"/>
        <v>8.5736303403568543E-3</v>
      </c>
      <c r="DT145" s="49">
        <f t="shared" ca="1" si="47"/>
        <v>8.600997149468801E-3</v>
      </c>
      <c r="DU145" s="49">
        <f t="shared" ca="1" si="47"/>
        <v>8.6284513127365993E-3</v>
      </c>
      <c r="DV145" s="49">
        <f t="shared" ca="1" si="47"/>
        <v>8.6559931089924842E-3</v>
      </c>
      <c r="DW145" s="49">
        <f t="shared" ca="1" si="47"/>
        <v>8.6836228179587183E-3</v>
      </c>
      <c r="DX145" s="49">
        <f t="shared" ca="1" si="47"/>
        <v>8.711340720250425E-3</v>
      </c>
      <c r="DY145" s="49">
        <f t="shared" ca="1" si="47"/>
        <v>8.7391470973784482E-3</v>
      </c>
      <c r="DZ145" s="49">
        <f t="shared" ca="1" si="47"/>
        <v>8.7670422317522052E-3</v>
      </c>
      <c r="EA145" s="49">
        <f t="shared" ref="EA145:GE145" ca="1" si="48">EA141/EA142</f>
        <v>8.7950264066825601E-3</v>
      </c>
      <c r="EB145" s="49">
        <f t="shared" ca="1" si="48"/>
        <v>8.8230999063846939E-3</v>
      </c>
      <c r="EC145" s="49">
        <f t="shared" ca="1" si="48"/>
        <v>8.8512630159809976E-3</v>
      </c>
      <c r="ED145" s="49">
        <f t="shared" ca="1" si="48"/>
        <v>8.8795160215039658E-3</v>
      </c>
      <c r="EE145" s="49">
        <f t="shared" ca="1" si="48"/>
        <v>8.9078592098990987E-3</v>
      </c>
      <c r="EF145" s="49">
        <f t="shared" ca="1" si="48"/>
        <v>8.9362928690278239E-3</v>
      </c>
      <c r="EG145" s="49">
        <f t="shared" ca="1" si="48"/>
        <v>8.9648172876704117E-3</v>
      </c>
      <c r="EH145" s="49">
        <f t="shared" ca="1" si="48"/>
        <v>8.9934327555289129E-3</v>
      </c>
      <c r="EI145" s="49">
        <f t="shared" ca="1" si="48"/>
        <v>9.0221395632300999E-3</v>
      </c>
      <c r="EJ145" s="49">
        <f t="shared" ca="1" si="48"/>
        <v>9.0509380023284184E-3</v>
      </c>
      <c r="EK145" s="49">
        <f t="shared" ca="1" si="48"/>
        <v>9.0798283653089479E-3</v>
      </c>
      <c r="EL145" s="49">
        <f t="shared" ca="1" si="48"/>
        <v>9.1088109455903718E-3</v>
      </c>
      <c r="EM145" s="49">
        <f t="shared" ca="1" si="48"/>
        <v>9.1378860375279612E-3</v>
      </c>
      <c r="EN145" s="49">
        <f t="shared" ca="1" si="48"/>
        <v>9.1670539364165603E-3</v>
      </c>
      <c r="EO145" s="49">
        <f t="shared" ca="1" si="48"/>
        <v>9.1963149384935855E-3</v>
      </c>
      <c r="EP145" s="49">
        <f t="shared" ca="1" si="48"/>
        <v>9.2256693409420373E-3</v>
      </c>
      <c r="EQ145" s="49">
        <f t="shared" ca="1" si="48"/>
        <v>9.2551174418935168E-3</v>
      </c>
      <c r="ER145" s="49">
        <f t="shared" ca="1" si="48"/>
        <v>9.2846595404312525E-3</v>
      </c>
      <c r="ES145" s="49">
        <f t="shared" ca="1" si="48"/>
        <v>9.3142959365931383E-3</v>
      </c>
      <c r="ET145" s="49">
        <f t="shared" ca="1" si="48"/>
        <v>9.3440269313747847E-3</v>
      </c>
      <c r="EU145" s="49">
        <f t="shared" ca="1" si="48"/>
        <v>9.3738528267325715E-3</v>
      </c>
      <c r="EV145" s="49">
        <f t="shared" ca="1" si="48"/>
        <v>9.4037739255867104E-3</v>
      </c>
      <c r="EW145" s="49">
        <f t="shared" ca="1" si="48"/>
        <v>9.4337905318243338E-3</v>
      </c>
      <c r="EX145" s="49">
        <f t="shared" ca="1" si="48"/>
        <v>9.4639029503025707E-3</v>
      </c>
      <c r="EY145" s="49">
        <f t="shared" ca="1" si="48"/>
        <v>9.4941114868516436E-3</v>
      </c>
      <c r="EZ145" s="49">
        <f t="shared" ca="1" si="48"/>
        <v>9.5244164482779833E-3</v>
      </c>
      <c r="FA145" s="49">
        <f t="shared" ca="1" si="48"/>
        <v>9.5548181423673346E-3</v>
      </c>
      <c r="FB145" s="49">
        <f t="shared" ca="1" si="48"/>
        <v>9.5853168778878874E-3</v>
      </c>
      <c r="FC145" s="49">
        <f t="shared" ca="1" si="48"/>
        <v>9.6159129645934129E-3</v>
      </c>
      <c r="FD145" s="49">
        <f t="shared" ca="1" si="48"/>
        <v>9.6466067132264053E-3</v>
      </c>
      <c r="FE145" s="49">
        <f t="shared" ca="1" si="48"/>
        <v>9.6773984355212461E-3</v>
      </c>
      <c r="FF145" s="49">
        <f t="shared" ca="1" si="48"/>
        <v>9.7082884442073625E-3</v>
      </c>
      <c r="FG145" s="49">
        <f t="shared" ca="1" si="48"/>
        <v>9.7392770530124028E-3</v>
      </c>
      <c r="FH145" s="49">
        <f t="shared" ca="1" si="48"/>
        <v>9.7703645766654291E-3</v>
      </c>
      <c r="FI145" s="49">
        <f t="shared" ca="1" si="48"/>
        <v>9.8015513309001132E-3</v>
      </c>
      <c r="FJ145" s="49">
        <f t="shared" ca="1" si="48"/>
        <v>9.8328376324579338E-3</v>
      </c>
      <c r="FK145" s="49">
        <f t="shared" ca="1" si="48"/>
        <v>9.8642237990914042E-3</v>
      </c>
      <c r="FL145" s="49">
        <f t="shared" ca="1" si="48"/>
        <v>9.8957101495672998E-3</v>
      </c>
      <c r="FM145" s="49">
        <f t="shared" ca="1" si="48"/>
        <v>9.9272970036698854E-3</v>
      </c>
      <c r="FN145" s="49">
        <f t="shared" ca="1" si="48"/>
        <v>9.9589846822041722E-3</v>
      </c>
      <c r="FO145" s="49">
        <f t="shared" ca="1" si="48"/>
        <v>9.9907735069991697E-3</v>
      </c>
      <c r="FP145" s="49">
        <f t="shared" ca="1" si="48"/>
        <v>1.002266380091116E-2</v>
      </c>
      <c r="FQ145" s="49">
        <f t="shared" ca="1" si="48"/>
        <v>1.0054655887826973E-2</v>
      </c>
      <c r="FR145" s="49">
        <f t="shared" ca="1" si="48"/>
        <v>1.0086750092667279E-2</v>
      </c>
      <c r="FS145" s="49">
        <f t="shared" ca="1" si="48"/>
        <v>1.0118946741389884E-2</v>
      </c>
      <c r="FT145" s="49">
        <f t="shared" ca="1" si="48"/>
        <v>1.0151246160993044E-2</v>
      </c>
      <c r="FU145" s="49">
        <f t="shared" ca="1" si="48"/>
        <v>1.0183648679518785E-2</v>
      </c>
      <c r="FV145" s="49">
        <f t="shared" ca="1" si="48"/>
        <v>1.0216154626056238E-2</v>
      </c>
      <c r="FW145" s="49">
        <f t="shared" ca="1" si="48"/>
        <v>1.0248764330744974E-2</v>
      </c>
      <c r="FX145" s="49">
        <f t="shared" ca="1" si="48"/>
        <v>1.028147812477836E-2</v>
      </c>
      <c r="FY145" s="49">
        <f t="shared" ca="1" si="48"/>
        <v>1.0314296340406927E-2</v>
      </c>
      <c r="FZ145" s="49">
        <f t="shared" ca="1" si="48"/>
        <v>1.0347219310941742E-2</v>
      </c>
      <c r="GA145" s="49">
        <f t="shared" ca="1" si="48"/>
        <v>1.0380247370757789E-2</v>
      </c>
      <c r="GB145" s="49">
        <f t="shared" ca="1" si="48"/>
        <v>1.0413380855297373E-2</v>
      </c>
      <c r="GC145" s="49">
        <f t="shared" ca="1" si="48"/>
        <v>1.0446620101073516E-2</v>
      </c>
      <c r="GD145" s="49">
        <f t="shared" ca="1" si="48"/>
        <v>1.0479965445673386E-2</v>
      </c>
      <c r="GE145" s="49">
        <f t="shared" ca="1" si="48"/>
        <v>1.051341722776172E-2</v>
      </c>
    </row>
    <row r="146" spans="1:187" x14ac:dyDescent="0.2">
      <c r="A146" s="21">
        <f ca="1">NPV(10/100,B146:FO146)</f>
        <v>4.7043455938645187E-2</v>
      </c>
      <c r="B146" s="49">
        <f ca="1">B141/B143</f>
        <v>6.0000000000000001E-3</v>
      </c>
      <c r="C146" s="49">
        <f t="shared" ref="C146:BN146" ca="1" si="49">C141/C143</f>
        <v>5.8285714285714286E-3</v>
      </c>
      <c r="D146" s="49">
        <f t="shared" ca="1" si="49"/>
        <v>5.6620408163265308E-3</v>
      </c>
      <c r="E146" s="49">
        <f t="shared" ca="1" si="49"/>
        <v>5.5002682215743439E-3</v>
      </c>
      <c r="F146" s="49">
        <f t="shared" ca="1" si="49"/>
        <v>5.3431177009579337E-3</v>
      </c>
      <c r="G146" s="49">
        <f t="shared" ca="1" si="49"/>
        <v>5.1904571952162779E-3</v>
      </c>
      <c r="H146" s="49">
        <f t="shared" ca="1" si="49"/>
        <v>5.0421584182100982E-3</v>
      </c>
      <c r="I146" s="49">
        <f t="shared" ca="1" si="49"/>
        <v>4.8980967491183795E-3</v>
      </c>
      <c r="J146" s="49">
        <f t="shared" ca="1" si="49"/>
        <v>4.7581511277149978E-3</v>
      </c>
      <c r="K146" s="49">
        <f t="shared" ca="1" si="49"/>
        <v>4.6222039526374256E-3</v>
      </c>
      <c r="L146" s="49">
        <f t="shared" ca="1" si="49"/>
        <v>4.5044733979190867E-3</v>
      </c>
      <c r="M146" s="49">
        <f t="shared" ca="1" si="49"/>
        <v>4.3897415173519338E-3</v>
      </c>
      <c r="N146" s="49">
        <f t="shared" ca="1" si="49"/>
        <v>4.2779319327460701E-3</v>
      </c>
      <c r="O146" s="49">
        <f t="shared" ca="1" si="49"/>
        <v>4.1689702113140003E-3</v>
      </c>
      <c r="P146" s="49">
        <f t="shared" ca="1" si="49"/>
        <v>4.0627838161199558E-3</v>
      </c>
      <c r="Q146" s="49">
        <f t="shared" ca="1" si="49"/>
        <v>3.9593020577913182E-3</v>
      </c>
      <c r="R146" s="49">
        <f t="shared" ca="1" si="49"/>
        <v>3.8584560474599783E-3</v>
      </c>
      <c r="S146" s="49">
        <f t="shared" ca="1" si="49"/>
        <v>3.7601786509023041E-3</v>
      </c>
      <c r="T146" s="49">
        <f t="shared" ca="1" si="49"/>
        <v>3.6644044438472068E-3</v>
      </c>
      <c r="U146" s="49">
        <f t="shared" ca="1" si="49"/>
        <v>3.571069668422527E-3</v>
      </c>
      <c r="V146" s="49">
        <f t="shared" ca="1" si="49"/>
        <v>3.4801121907107684E-3</v>
      </c>
      <c r="W146" s="49">
        <f t="shared" ca="1" si="49"/>
        <v>3.3914714593859092E-3</v>
      </c>
      <c r="X146" s="49">
        <f t="shared" ca="1" si="49"/>
        <v>3.3050884654037657E-3</v>
      </c>
      <c r="Y146" s="49">
        <f t="shared" ca="1" si="49"/>
        <v>3.2209057027190627E-3</v>
      </c>
      <c r="Z146" s="49">
        <f t="shared" ca="1" si="49"/>
        <v>3.1388671300030735E-3</v>
      </c>
      <c r="AA146" s="49">
        <f t="shared" ca="1" si="49"/>
        <v>3.0589181333363284E-3</v>
      </c>
      <c r="AB146" s="49">
        <f t="shared" ca="1" si="49"/>
        <v>2.9810054898515717E-3</v>
      </c>
      <c r="AC146" s="49">
        <f t="shared" ca="1" si="49"/>
        <v>2.9050773323027494E-3</v>
      </c>
      <c r="AD146" s="49">
        <f t="shared" ca="1" si="49"/>
        <v>2.8310831145364557E-3</v>
      </c>
      <c r="AE146" s="49">
        <f t="shared" ca="1" si="49"/>
        <v>2.7589735778428361E-3</v>
      </c>
      <c r="AF146" s="49">
        <f t="shared" ca="1" si="49"/>
        <v>2.6887007181635612E-3</v>
      </c>
      <c r="AG146" s="49">
        <f t="shared" ca="1" si="49"/>
        <v>2.620217754135032E-3</v>
      </c>
      <c r="AH146" s="49">
        <f t="shared" ca="1" si="49"/>
        <v>2.5534790959455462E-3</v>
      </c>
      <c r="AI146" s="49">
        <f t="shared" ca="1" si="49"/>
        <v>2.4884403149856931E-3</v>
      </c>
      <c r="AJ146" s="49">
        <f t="shared" ca="1" si="49"/>
        <v>2.4250581142717721E-3</v>
      </c>
      <c r="AK146" s="49">
        <f t="shared" ca="1" si="49"/>
        <v>2.3632902996225465E-3</v>
      </c>
      <c r="AL146" s="49">
        <f t="shared" ca="1" si="49"/>
        <v>2.3030957515701449E-3</v>
      </c>
      <c r="AM146" s="49">
        <f t="shared" ca="1" si="49"/>
        <v>2.244434397986409E-3</v>
      </c>
      <c r="AN146" s="49">
        <f t="shared" ca="1" si="49"/>
        <v>2.1872671874064672E-3</v>
      </c>
      <c r="AO146" s="49">
        <f t="shared" ca="1" si="49"/>
        <v>2.1315560630317731E-3</v>
      </c>
      <c r="AP146" s="49">
        <f t="shared" ca="1" si="49"/>
        <v>2.0772639373953048E-3</v>
      </c>
      <c r="AQ146" s="49">
        <f t="shared" ca="1" si="49"/>
        <v>2.0243546676720582E-3</v>
      </c>
      <c r="AR146" s="49">
        <f t="shared" ca="1" si="49"/>
        <v>1.9727930316183954E-3</v>
      </c>
      <c r="AS146" s="49">
        <f t="shared" ca="1" si="49"/>
        <v>1.9225447041242389E-3</v>
      </c>
      <c r="AT146" s="49">
        <f t="shared" ca="1" si="49"/>
        <v>1.8735762343624921E-3</v>
      </c>
      <c r="AU146" s="49">
        <f t="shared" ca="1" si="49"/>
        <v>1.8258550235204795E-3</v>
      </c>
      <c r="AV146" s="49">
        <f t="shared" ca="1" si="49"/>
        <v>1.7793493030985848E-3</v>
      </c>
      <c r="AW146" s="49">
        <f t="shared" ca="1" si="49"/>
        <v>1.734028113761633E-3</v>
      </c>
      <c r="AX146" s="49">
        <f t="shared" ca="1" si="49"/>
        <v>1.6898612847289446E-3</v>
      </c>
      <c r="AY146" s="49">
        <f t="shared" ca="1" si="49"/>
        <v>1.646819413689337E-3</v>
      </c>
      <c r="AZ146" s="49">
        <f t="shared" ca="1" si="49"/>
        <v>1.6048738472277037E-3</v>
      </c>
      <c r="BA146" s="49">
        <f t="shared" ca="1" si="49"/>
        <v>1.5639966617501434E-3</v>
      </c>
      <c r="BB146" s="49">
        <f t="shared" ca="1" si="49"/>
        <v>1.5241606448949346E-3</v>
      </c>
      <c r="BC146" s="49">
        <f t="shared" ca="1" si="49"/>
        <v>1.4853392774169909E-3</v>
      </c>
      <c r="BD146" s="49">
        <f t="shared" ca="1" si="49"/>
        <v>1.4475067155337231E-3</v>
      </c>
      <c r="BE146" s="49">
        <f t="shared" ca="1" si="49"/>
        <v>1.4106377737205717E-3</v>
      </c>
      <c r="BF146" s="49">
        <f t="shared" ca="1" si="49"/>
        <v>1.374707907944743E-3</v>
      </c>
      <c r="BG146" s="49">
        <f t="shared" ca="1" si="49"/>
        <v>1.3396931993259955E-3</v>
      </c>
      <c r="BH146" s="49">
        <f t="shared" ca="1" si="49"/>
        <v>1.3055703382135948E-3</v>
      </c>
      <c r="BI146" s="49">
        <f t="shared" ca="1" si="49"/>
        <v>1.2723166086688409E-3</v>
      </c>
      <c r="BJ146" s="49">
        <f t="shared" ca="1" si="49"/>
        <v>1.2399098733428351E-3</v>
      </c>
      <c r="BK146" s="49">
        <f t="shared" ca="1" si="49"/>
        <v>1.2083285587394185E-3</v>
      </c>
      <c r="BL146" s="49">
        <f t="shared" ca="1" si="49"/>
        <v>1.1775516408534755E-3</v>
      </c>
      <c r="BM146" s="49">
        <f t="shared" ca="1" si="49"/>
        <v>1.1475586311750371E-3</v>
      </c>
      <c r="BN146" s="49">
        <f t="shared" ca="1" si="49"/>
        <v>1.1183295630498699E-3</v>
      </c>
      <c r="BO146" s="49">
        <f t="shared" ref="BO146:DZ146" ca="1" si="50">BO141/BO143</f>
        <v>1.0898449783874702E-3</v>
      </c>
      <c r="BP146" s="49">
        <f t="shared" ca="1" si="50"/>
        <v>1.0620859147076121E-3</v>
      </c>
      <c r="BQ146" s="49">
        <f t="shared" ca="1" si="50"/>
        <v>1.0350338925168314E-3</v>
      </c>
      <c r="BR146" s="49">
        <f t="shared" ca="1" si="50"/>
        <v>1.0086709030064358E-3</v>
      </c>
      <c r="BS146" s="49">
        <f t="shared" ca="1" si="50"/>
        <v>9.8297939606385785E-4</v>
      </c>
      <c r="BT146" s="49">
        <f t="shared" ca="1" si="50"/>
        <v>9.5794226858936314E-4</v>
      </c>
      <c r="BU146" s="49">
        <f t="shared" ca="1" si="50"/>
        <v>9.3354285311034277E-4</v>
      </c>
      <c r="BV146" s="49">
        <f t="shared" ca="1" si="50"/>
        <v>9.0976490668560536E-4</v>
      </c>
      <c r="BW146" s="49">
        <f t="shared" ca="1" si="50"/>
        <v>8.8659260009228431E-4</v>
      </c>
      <c r="BX146" s="49">
        <f t="shared" ca="1" si="50"/>
        <v>8.6401050728816191E-4</v>
      </c>
      <c r="BY146" s="49">
        <f t="shared" ca="1" si="50"/>
        <v>8.4200359514239481E-4</v>
      </c>
      <c r="BZ146" s="49">
        <f t="shared" ca="1" si="50"/>
        <v>8.2055721342780448E-4</v>
      </c>
      <c r="CA146" s="49">
        <f t="shared" ca="1" si="50"/>
        <v>7.9965708506807081E-4</v>
      </c>
      <c r="CB146" s="49">
        <f t="shared" ca="1" si="50"/>
        <v>7.7928929663333591E-4</v>
      </c>
      <c r="CC146" s="49">
        <f t="shared" ca="1" si="50"/>
        <v>7.5944028907789086E-4</v>
      </c>
      <c r="CD146" s="49">
        <f t="shared" ca="1" si="50"/>
        <v>7.4009684871378077E-4</v>
      </c>
      <c r="CE146" s="49">
        <f t="shared" ca="1" si="50"/>
        <v>7.2124609841431569E-4</v>
      </c>
      <c r="CF146" s="49">
        <f t="shared" ca="1" si="50"/>
        <v>7.0287548904163655E-4</v>
      </c>
      <c r="CG146" s="49">
        <f t="shared" ca="1" si="50"/>
        <v>6.8497279109262484E-4</v>
      </c>
      <c r="CH146" s="49">
        <f t="shared" ca="1" si="50"/>
        <v>6.6752608655759669E-4</v>
      </c>
      <c r="CI146" s="49">
        <f t="shared" ca="1" si="50"/>
        <v>6.5052376098636232E-4</v>
      </c>
      <c r="CJ146" s="49">
        <f t="shared" ca="1" si="50"/>
        <v>6.3395449575636635E-4</v>
      </c>
      <c r="CK146" s="49">
        <f t="shared" ca="1" si="50"/>
        <v>6.1780726053776568E-4</v>
      </c>
      <c r="CL146" s="49">
        <f t="shared" ca="1" si="50"/>
        <v>6.0207130595042507E-4</v>
      </c>
      <c r="CM146" s="49">
        <f t="shared" ca="1" si="50"/>
        <v>5.8673615640794468E-4</v>
      </c>
      <c r="CN146" s="49">
        <f t="shared" ca="1" si="50"/>
        <v>5.7179160314395502E-4</v>
      </c>
      <c r="CO146" s="49">
        <f t="shared" ca="1" si="50"/>
        <v>5.5722769741603593E-4</v>
      </c>
      <c r="CP146" s="49">
        <f t="shared" ca="1" si="50"/>
        <v>5.4303474388273717E-4</v>
      </c>
      <c r="CQ146" s="49">
        <f t="shared" ca="1" si="50"/>
        <v>5.2920329414928979E-4</v>
      </c>
      <c r="CR146" s="49">
        <f t="shared" ca="1" si="50"/>
        <v>5.1572414047771329E-4</v>
      </c>
      <c r="CS146" s="49">
        <f t="shared" ca="1" si="50"/>
        <v>5.0258830965712914E-4</v>
      </c>
      <c r="CT146" s="49">
        <f t="shared" ca="1" si="50"/>
        <v>4.8978705703020336E-4</v>
      </c>
      <c r="CU146" s="49">
        <f t="shared" ca="1" si="50"/>
        <v>4.773118606717375E-4</v>
      </c>
      <c r="CV146" s="49">
        <f t="shared" ca="1" si="50"/>
        <v>4.6515441571553601E-4</v>
      </c>
      <c r="CW146" s="49">
        <f t="shared" ca="1" si="50"/>
        <v>4.5330662882577151E-4</v>
      </c>
      <c r="CX146" s="49">
        <f t="shared" ca="1" si="50"/>
        <v>4.4176061280916829E-4</v>
      </c>
      <c r="CY146" s="49">
        <f t="shared" ca="1" si="50"/>
        <v>4.3050868136441651E-4</v>
      </c>
      <c r="CZ146" s="49">
        <f t="shared" ca="1" si="50"/>
        <v>4.1954334396532284E-4</v>
      </c>
      <c r="DA146" s="49">
        <f t="shared" ca="1" si="50"/>
        <v>4.0885730087429026E-4</v>
      </c>
      <c r="DB146" s="49">
        <f t="shared" ca="1" si="50"/>
        <v>3.9844343828280779E-4</v>
      </c>
      <c r="DC146" s="49">
        <f t="shared" ca="1" si="50"/>
        <v>3.8829482357571524E-4</v>
      </c>
      <c r="DD146" s="49">
        <f t="shared" ca="1" si="50"/>
        <v>3.7840470071609018E-4</v>
      </c>
      <c r="DE146" s="49">
        <f t="shared" ca="1" si="50"/>
        <v>3.6876648574768478E-4</v>
      </c>
      <c r="DF146" s="49">
        <f t="shared" ca="1" si="50"/>
        <v>3.5937376241191872E-4</v>
      </c>
      <c r="DG146" s="49">
        <f t="shared" ca="1" si="50"/>
        <v>3.5022027787650993E-4</v>
      </c>
      <c r="DH146" s="49">
        <f t="shared" ca="1" si="50"/>
        <v>3.4129993857290005E-4</v>
      </c>
      <c r="DI146" s="49">
        <f t="shared" ca="1" si="50"/>
        <v>3.3260680613970322E-4</v>
      </c>
      <c r="DJ146" s="49">
        <f t="shared" ca="1" si="50"/>
        <v>3.2413509346947817E-4</v>
      </c>
      <c r="DK146" s="49">
        <f t="shared" ca="1" si="50"/>
        <v>3.1587916085619135E-4</v>
      </c>
      <c r="DL146" s="49">
        <f t="shared" ca="1" si="50"/>
        <v>3.0783351224080672E-4</v>
      </c>
      <c r="DM146" s="49">
        <f t="shared" ca="1" si="50"/>
        <v>2.9999279155250264E-4</v>
      </c>
      <c r="DN146" s="49">
        <f t="shared" ca="1" si="50"/>
        <v>2.9235177914308121E-4</v>
      </c>
      <c r="DO146" s="49">
        <f t="shared" ca="1" si="50"/>
        <v>2.8490538831219431E-4</v>
      </c>
      <c r="DP146" s="49">
        <f t="shared" ca="1" si="50"/>
        <v>2.7764866192107527E-4</v>
      </c>
      <c r="DQ146" s="49">
        <f t="shared" ca="1" si="50"/>
        <v>2.7057676909252075E-4</v>
      </c>
      <c r="DR146" s="49">
        <f t="shared" ca="1" si="50"/>
        <v>2.6368500199492614E-4</v>
      </c>
      <c r="DS146" s="49">
        <f t="shared" ca="1" si="50"/>
        <v>2.5696877270823366E-4</v>
      </c>
      <c r="DT146" s="49">
        <f t="shared" ca="1" si="50"/>
        <v>2.5042361016970724E-4</v>
      </c>
      <c r="DU146" s="49">
        <f t="shared" ca="1" si="50"/>
        <v>2.4404515719749983E-4</v>
      </c>
      <c r="DV146" s="49">
        <f t="shared" ca="1" si="50"/>
        <v>2.3782916759003305E-4</v>
      </c>
      <c r="DW146" s="49">
        <f t="shared" ca="1" si="50"/>
        <v>2.3177150329925706E-4</v>
      </c>
      <c r="DX146" s="49">
        <f t="shared" ca="1" si="50"/>
        <v>2.2586813167590943E-4</v>
      </c>
      <c r="DY146" s="49">
        <f t="shared" ca="1" si="50"/>
        <v>2.2011512278493944E-4</v>
      </c>
      <c r="DZ146" s="49">
        <f t="shared" ca="1" si="50"/>
        <v>2.1450864678930972E-4</v>
      </c>
      <c r="EA146" s="49">
        <f t="shared" ref="EA146:FO146" ca="1" si="51">EA141/EA143</f>
        <v>2.0904497140043475E-4</v>
      </c>
      <c r="EB146" s="49">
        <f t="shared" ca="1" si="51"/>
        <v>2.0372045939355768E-4</v>
      </c>
      <c r="EC146" s="49">
        <f t="shared" ca="1" si="51"/>
        <v>1.985315661864128E-4</v>
      </c>
      <c r="ED146" s="49">
        <f t="shared" ca="1" si="51"/>
        <v>1.9347483747956065E-4</v>
      </c>
      <c r="EE146" s="49">
        <f t="shared" ca="1" si="51"/>
        <v>1.8854690695682544E-4</v>
      </c>
      <c r="EF146" s="49">
        <f t="shared" ca="1" si="51"/>
        <v>1.8374449404430385E-4</v>
      </c>
      <c r="EG146" s="49">
        <f t="shared" ca="1" si="51"/>
        <v>1.7906440172645336E-4</v>
      </c>
      <c r="EH146" s="49">
        <f t="shared" ca="1" si="51"/>
        <v>1.7450351441780613E-4</v>
      </c>
      <c r="EI146" s="49">
        <f t="shared" ca="1" si="51"/>
        <v>1.700587958888919E-4</v>
      </c>
      <c r="EJ146" s="49">
        <f t="shared" ca="1" si="51"/>
        <v>1.6572728724498879E-4</v>
      </c>
      <c r="EK146" s="49">
        <f t="shared" ca="1" si="51"/>
        <v>1.6150610495635671E-4</v>
      </c>
      <c r="EL146" s="49">
        <f t="shared" ca="1" si="51"/>
        <v>1.573924389386422E-4</v>
      </c>
      <c r="EM146" s="49">
        <f t="shared" ca="1" si="51"/>
        <v>1.5338355068217623E-4</v>
      </c>
      <c r="EN146" s="49">
        <f t="shared" ca="1" si="51"/>
        <v>1.4947677142892037E-4</v>
      </c>
      <c r="EO146" s="49">
        <f t="shared" ca="1" si="51"/>
        <v>1.4566950039584709E-4</v>
      </c>
      <c r="EP146" s="49">
        <f t="shared" ca="1" si="51"/>
        <v>1.4195920304357191E-4</v>
      </c>
      <c r="EQ146" s="49">
        <f t="shared" ca="1" si="51"/>
        <v>1.3834340938908448E-4</v>
      </c>
      <c r="ER146" s="49">
        <f t="shared" ca="1" si="51"/>
        <v>1.3481971236145549E-4</v>
      </c>
      <c r="ES146" s="49">
        <f t="shared" ca="1" si="51"/>
        <v>1.3138576619942506E-4</v>
      </c>
      <c r="ET146" s="49">
        <f t="shared" ca="1" si="51"/>
        <v>1.2803928488980515E-4</v>
      </c>
      <c r="EU146" s="49">
        <f t="shared" ca="1" si="51"/>
        <v>1.2477804064565728E-4</v>
      </c>
      <c r="EV146" s="49">
        <f t="shared" ca="1" si="51"/>
        <v>1.2159986242323191E-4</v>
      </c>
      <c r="EW146" s="49">
        <f t="shared" ca="1" si="51"/>
        <v>1.1850263447668225E-4</v>
      </c>
      <c r="EX146" s="49">
        <f t="shared" ca="1" si="51"/>
        <v>1.1548429494959069E-4</v>
      </c>
      <c r="EY146" s="49">
        <f t="shared" ca="1" si="51"/>
        <v>1.1254283450236967E-4</v>
      </c>
      <c r="EZ146" s="49">
        <f t="shared" ca="1" si="51"/>
        <v>1.096762949746238E-4</v>
      </c>
      <c r="FA146" s="49">
        <f t="shared" ca="1" si="51"/>
        <v>1.0688276808158245E-4</v>
      </c>
      <c r="FB146" s="49">
        <f t="shared" ca="1" si="51"/>
        <v>1.0416039414373483E-4</v>
      </c>
      <c r="FC146" s="49">
        <f t="shared" ca="1" si="51"/>
        <v>1.0150736084882242E-4</v>
      </c>
      <c r="FD146" s="49">
        <f t="shared" ca="1" si="51"/>
        <v>9.8921902045364033E-5</v>
      </c>
      <c r="FE146" s="49">
        <f t="shared" ca="1" si="51"/>
        <v>9.6402296566910681E-5</v>
      </c>
      <c r="FF146" s="49">
        <f t="shared" ca="1" si="51"/>
        <v>9.3946867086247405E-5</v>
      </c>
      <c r="FG146" s="49">
        <f t="shared" ca="1" si="51"/>
        <v>9.1553978998779311E-5</v>
      </c>
      <c r="FH146" s="49">
        <f t="shared" ca="1" si="51"/>
        <v>8.9222039334358572E-5</v>
      </c>
      <c r="FI146" s="49">
        <f t="shared" ca="1" si="51"/>
        <v>8.6949495696827847E-5</v>
      </c>
      <c r="FJ146" s="49">
        <f t="shared" ca="1" si="51"/>
        <v>8.4734835230574189E-5</v>
      </c>
      <c r="FK146" s="49">
        <f t="shared" ca="1" si="51"/>
        <v>8.2576583613405626E-5</v>
      </c>
      <c r="FL146" s="49">
        <f t="shared" ca="1" si="51"/>
        <v>8.0473304075079677E-5</v>
      </c>
      <c r="FM146" s="49">
        <f t="shared" ca="1" si="51"/>
        <v>7.8423596440830689E-5</v>
      </c>
      <c r="FN146" s="49">
        <f t="shared" ca="1" si="51"/>
        <v>7.6426096199259147E-5</v>
      </c>
      <c r="FO146" s="49">
        <f t="shared" ca="1" si="51"/>
        <v>7.4479473593962403E-5</v>
      </c>
      <c r="FP146" s="49">
        <f t="shared" ref="FP146:GE146" ca="1" si="52">FP141/FP143</f>
        <v>7.2582432738302241E-5</v>
      </c>
      <c r="FQ146" s="49">
        <f t="shared" ca="1" si="52"/>
        <v>7.0733710752719797E-5</v>
      </c>
      <c r="FR146" s="49">
        <f t="shared" ca="1" si="52"/>
        <v>6.893207692402372E-5</v>
      </c>
      <c r="FS146" s="49">
        <f t="shared" ca="1" si="52"/>
        <v>6.7176331886091778E-5</v>
      </c>
      <c r="FT146" s="49">
        <f t="shared" ca="1" si="52"/>
        <v>6.5465306821440485E-5</v>
      </c>
      <c r="FU146" s="49">
        <f t="shared" ca="1" si="52"/>
        <v>6.3797862683131378E-5</v>
      </c>
      <c r="FV146" s="49">
        <f t="shared" ca="1" si="52"/>
        <v>6.2172889436495701E-5</v>
      </c>
      <c r="FW146" s="49">
        <f t="shared" ca="1" si="52"/>
        <v>6.0589305320172992E-5</v>
      </c>
      <c r="FX146" s="49">
        <f t="shared" ca="1" si="52"/>
        <v>5.9046056125971468E-5</v>
      </c>
      <c r="FY146" s="49">
        <f t="shared" ca="1" si="52"/>
        <v>5.7542114497070759E-5</v>
      </c>
      <c r="FZ146" s="49">
        <f t="shared" ca="1" si="52"/>
        <v>5.6076479244099967E-5</v>
      </c>
      <c r="GA146" s="49">
        <f t="shared" ca="1" si="52"/>
        <v>5.4648174678635627E-5</v>
      </c>
      <c r="GB146" s="49">
        <f t="shared" ca="1" si="52"/>
        <v>5.325624996367591E-5</v>
      </c>
      <c r="GC146" s="49">
        <f t="shared" ca="1" si="52"/>
        <v>5.1899778480658692E-5</v>
      </c>
      <c r="GD146" s="49">
        <f t="shared" ca="1" si="52"/>
        <v>5.0577857212602056E-5</v>
      </c>
      <c r="GE146" s="49">
        <f t="shared" ca="1" si="52"/>
        <v>4.9289606142956603E-5</v>
      </c>
    </row>
    <row r="147" spans="1:187" x14ac:dyDescent="0.2">
      <c r="A147" s="21">
        <f ca="1">NPV(10/100,B147:FO147)</f>
        <v>3.486701963856257E-2</v>
      </c>
      <c r="B147" s="49">
        <f ca="1">B141/B144</f>
        <v>6.0000000000000001E-3</v>
      </c>
      <c r="C147" s="49">
        <f t="shared" ref="C147:BN147" ca="1" si="53">C141/C144</f>
        <v>5.5636363636363626E-3</v>
      </c>
      <c r="D147" s="49">
        <f t="shared" ca="1" si="53"/>
        <v>5.1590082644628089E-3</v>
      </c>
      <c r="E147" s="49">
        <f t="shared" ca="1" si="53"/>
        <v>4.7838076634109669E-3</v>
      </c>
      <c r="F147" s="49">
        <f t="shared" ca="1" si="53"/>
        <v>4.4358943787992594E-3</v>
      </c>
      <c r="G147" s="49">
        <f t="shared" ca="1" si="53"/>
        <v>4.1132838785229494E-3</v>
      </c>
      <c r="H147" s="49">
        <f t="shared" ca="1" si="53"/>
        <v>3.8141359600849167E-3</v>
      </c>
      <c r="I147" s="49">
        <f t="shared" ca="1" si="53"/>
        <v>3.5367442538969218E-3</v>
      </c>
      <c r="J147" s="49">
        <f t="shared" ca="1" si="53"/>
        <v>3.2795264899771457E-3</v>
      </c>
      <c r="K147" s="49">
        <f t="shared" ca="1" si="53"/>
        <v>3.0410154725242621E-3</v>
      </c>
      <c r="L147" s="49">
        <f t="shared" ca="1" si="53"/>
        <v>2.8288516023481508E-3</v>
      </c>
      <c r="M147" s="49">
        <f t="shared" ca="1" si="53"/>
        <v>2.6314898626494426E-3</v>
      </c>
      <c r="N147" s="49">
        <f t="shared" ca="1" si="53"/>
        <v>2.4478975466506441E-3</v>
      </c>
      <c r="O147" s="49">
        <f t="shared" ca="1" si="53"/>
        <v>2.2771139968843202E-3</v>
      </c>
      <c r="P147" s="49">
        <f t="shared" ca="1" si="53"/>
        <v>2.1182455784970419E-3</v>
      </c>
      <c r="Q147" s="49">
        <f t="shared" ca="1" si="53"/>
        <v>1.9704610032530625E-3</v>
      </c>
      <c r="R147" s="49">
        <f t="shared" ca="1" si="53"/>
        <v>1.8329869797702905E-3</v>
      </c>
      <c r="S147" s="49">
        <f t="shared" ca="1" si="53"/>
        <v>1.7051041672281771E-3</v>
      </c>
      <c r="T147" s="49">
        <f t="shared" ca="1" si="53"/>
        <v>1.5861434113750483E-3</v>
      </c>
      <c r="U147" s="49">
        <f t="shared" ca="1" si="53"/>
        <v>1.4754822431395798E-3</v>
      </c>
      <c r="V147" s="49">
        <f t="shared" ca="1" si="53"/>
        <v>1.3725416215251906E-3</v>
      </c>
      <c r="W147" s="49">
        <f t="shared" ca="1" si="53"/>
        <v>1.2767829037443634E-3</v>
      </c>
      <c r="X147" s="49">
        <f t="shared" ca="1" si="53"/>
        <v>1.1877050267389425E-3</v>
      </c>
      <c r="Y147" s="49">
        <f t="shared" ca="1" si="53"/>
        <v>1.104841885338551E-3</v>
      </c>
      <c r="Z147" s="49">
        <f t="shared" ca="1" si="53"/>
        <v>1.0277598933381869E-3</v>
      </c>
      <c r="AA147" s="49">
        <f t="shared" ca="1" si="53"/>
        <v>9.5605571473319714E-4</v>
      </c>
      <c r="AB147" s="49">
        <f t="shared" ca="1" si="53"/>
        <v>8.8935415324018342E-4</v>
      </c>
      <c r="AC147" s="49">
        <f t="shared" ca="1" si="53"/>
        <v>8.2730618906063562E-4</v>
      </c>
      <c r="AD147" s="49">
        <f t="shared" ca="1" si="53"/>
        <v>7.6958715261454466E-4</v>
      </c>
      <c r="AE147" s="49">
        <f t="shared" ca="1" si="53"/>
        <v>7.1589502568794843E-4</v>
      </c>
      <c r="AF147" s="49">
        <f t="shared" ca="1" si="53"/>
        <v>6.6594886110506841E-4</v>
      </c>
      <c r="AG147" s="49">
        <f t="shared" ca="1" si="53"/>
        <v>6.1948731265587759E-4</v>
      </c>
      <c r="AH147" s="49">
        <f t="shared" ca="1" si="53"/>
        <v>5.7626726758686292E-4</v>
      </c>
      <c r="AI147" s="49">
        <f t="shared" ca="1" si="53"/>
        <v>5.3606257449940737E-4</v>
      </c>
      <c r="AJ147" s="49">
        <f t="shared" ca="1" si="53"/>
        <v>4.9866285999944869E-4</v>
      </c>
      <c r="AK147" s="49">
        <f t="shared" ca="1" si="53"/>
        <v>4.6387242790646389E-4</v>
      </c>
      <c r="AL147" s="49">
        <f t="shared" ca="1" si="53"/>
        <v>4.3150923526182684E-4</v>
      </c>
      <c r="AM147" s="49">
        <f t="shared" ca="1" si="53"/>
        <v>4.0140393977844353E-4</v>
      </c>
      <c r="AN147" s="49">
        <f t="shared" ca="1" si="53"/>
        <v>3.7339901374738936E-4</v>
      </c>
      <c r="AO147" s="49">
        <f t="shared" ca="1" si="53"/>
        <v>3.4734791976501336E-4</v>
      </c>
      <c r="AP147" s="49">
        <f t="shared" ca="1" si="53"/>
        <v>3.2311434396745429E-4</v>
      </c>
      <c r="AQ147" s="49">
        <f t="shared" ca="1" si="53"/>
        <v>3.0057148276042259E-4</v>
      </c>
      <c r="AR147" s="49">
        <f t="shared" ca="1" si="53"/>
        <v>2.7960137931202096E-4</v>
      </c>
      <c r="AS147" s="49">
        <f t="shared" ca="1" si="53"/>
        <v>2.6009430633676368E-4</v>
      </c>
      <c r="AT147" s="49">
        <f t="shared" ca="1" si="53"/>
        <v>2.4194819194117551E-4</v>
      </c>
      <c r="AU147" s="49">
        <f t="shared" ca="1" si="53"/>
        <v>2.2506808552667486E-4</v>
      </c>
      <c r="AV147" s="49">
        <f t="shared" ca="1" si="53"/>
        <v>2.0936566095504638E-4</v>
      </c>
      <c r="AW147" s="49">
        <f t="shared" ca="1" si="53"/>
        <v>1.9475875437678734E-4</v>
      </c>
      <c r="AX147" s="49">
        <f t="shared" ca="1" si="53"/>
        <v>1.8117093430398824E-4</v>
      </c>
      <c r="AY147" s="49">
        <f t="shared" ca="1" si="53"/>
        <v>1.6853110167812859E-4</v>
      </c>
      <c r="AZ147" s="49">
        <f t="shared" ca="1" si="53"/>
        <v>1.567731178401196E-4</v>
      </c>
      <c r="BA147" s="49">
        <f t="shared" ca="1" si="53"/>
        <v>1.4583545845592522E-4</v>
      </c>
      <c r="BB147" s="49">
        <f t="shared" ca="1" si="53"/>
        <v>1.3566089158690718E-4</v>
      </c>
      <c r="BC147" s="49">
        <f t="shared" ca="1" si="53"/>
        <v>1.2619617822037874E-4</v>
      </c>
      <c r="BD147" s="49">
        <f t="shared" ca="1" si="53"/>
        <v>1.1739179369337558E-4</v>
      </c>
      <c r="BE147" s="49">
        <f t="shared" ca="1" si="53"/>
        <v>1.0920166855197726E-4</v>
      </c>
      <c r="BF147" s="49">
        <f t="shared" ca="1" si="53"/>
        <v>1.0158294749021139E-4</v>
      </c>
      <c r="BG147" s="49">
        <f t="shared" ca="1" si="53"/>
        <v>9.4495765107173386E-5</v>
      </c>
      <c r="BH147" s="49">
        <f t="shared" ca="1" si="53"/>
        <v>8.790303730899849E-5</v>
      </c>
      <c r="BI147" s="49">
        <f t="shared" ca="1" si="53"/>
        <v>8.1770267264184631E-5</v>
      </c>
      <c r="BJ147" s="49">
        <f t="shared" ca="1" si="53"/>
        <v>7.6065364896915944E-5</v>
      </c>
      <c r="BK147" s="49">
        <f t="shared" ca="1" si="53"/>
        <v>7.0758478973875294E-5</v>
      </c>
      <c r="BL147" s="49">
        <f t="shared" ca="1" si="53"/>
        <v>6.5821840905930506E-5</v>
      </c>
      <c r="BM147" s="49">
        <f t="shared" ca="1" si="53"/>
        <v>6.1229619447377215E-5</v>
      </c>
      <c r="BN147" s="49">
        <f t="shared" ca="1" si="53"/>
        <v>5.6957785532443919E-5</v>
      </c>
      <c r="BO147" s="49">
        <f t="shared" ref="BO147:DZ147" ca="1" si="54">BO141/BO144</f>
        <v>5.2983986541808292E-5</v>
      </c>
      <c r="BP147" s="49">
        <f t="shared" ca="1" si="54"/>
        <v>4.9287429341217015E-5</v>
      </c>
      <c r="BQ147" s="49">
        <f t="shared" ca="1" si="54"/>
        <v>4.5848771480201878E-5</v>
      </c>
      <c r="BR147" s="49">
        <f t="shared" ca="1" si="54"/>
        <v>4.265001998158314E-5</v>
      </c>
      <c r="BS147" s="49">
        <f t="shared" ca="1" si="54"/>
        <v>3.9674437192170365E-5</v>
      </c>
      <c r="BT147" s="49">
        <f t="shared" ca="1" si="54"/>
        <v>3.6906453202018938E-5</v>
      </c>
      <c r="BU147" s="49">
        <f t="shared" ca="1" si="54"/>
        <v>3.4331584373971102E-5</v>
      </c>
      <c r="BV147" s="49">
        <f t="shared" ca="1" si="54"/>
        <v>3.1936357557182424E-5</v>
      </c>
      <c r="BW147" s="49">
        <f t="shared" ca="1" si="54"/>
        <v>2.9708239588076674E-5</v>
      </c>
      <c r="BX147" s="49">
        <f t="shared" ca="1" si="54"/>
        <v>2.7635571709838764E-5</v>
      </c>
      <c r="BY147" s="49">
        <f t="shared" ca="1" si="54"/>
        <v>2.5707508567291873E-5</v>
      </c>
      <c r="BZ147" s="49">
        <f t="shared" ca="1" si="54"/>
        <v>2.3913961457945929E-5</v>
      </c>
      <c r="CA147" s="49">
        <f t="shared" ca="1" si="54"/>
        <v>2.2245545542275282E-5</v>
      </c>
      <c r="CB147" s="49">
        <f t="shared" ca="1" si="54"/>
        <v>2.069353073700026E-5</v>
      </c>
      <c r="CC147" s="49">
        <f t="shared" ca="1" si="54"/>
        <v>1.9249796034418844E-5</v>
      </c>
      <c r="CD147" s="49">
        <f t="shared" ca="1" si="54"/>
        <v>1.7906787008761716E-5</v>
      </c>
      <c r="CE147" s="49">
        <f t="shared" ca="1" si="54"/>
        <v>1.6657476287220201E-5</v>
      </c>
      <c r="CF147" s="49">
        <f t="shared" ca="1" si="54"/>
        <v>1.5495326778809487E-5</v>
      </c>
      <c r="CG147" s="49">
        <f t="shared" ca="1" si="54"/>
        <v>1.4414257468659987E-5</v>
      </c>
      <c r="CH147" s="49">
        <f t="shared" ca="1" si="54"/>
        <v>1.3408611598753475E-5</v>
      </c>
      <c r="CI147" s="49">
        <f t="shared" ca="1" si="54"/>
        <v>1.2473127068607885E-5</v>
      </c>
      <c r="CJ147" s="49">
        <f t="shared" ca="1" si="54"/>
        <v>1.1602908901030592E-5</v>
      </c>
      <c r="CK147" s="49">
        <f t="shared" ca="1" si="54"/>
        <v>1.0793403628865665E-5</v>
      </c>
      <c r="CL147" s="49">
        <f t="shared" ca="1" si="54"/>
        <v>1.0040375468712247E-5</v>
      </c>
      <c r="CM147" s="49">
        <f t="shared" ca="1" si="54"/>
        <v>9.3398841569416235E-6</v>
      </c>
      <c r="CN147" s="49">
        <f t="shared" ca="1" si="54"/>
        <v>8.6882643320387205E-6</v>
      </c>
      <c r="CO147" s="49">
        <f t="shared" ca="1" si="54"/>
        <v>8.0821063553848566E-6</v>
      </c>
      <c r="CP147" s="49">
        <f t="shared" ca="1" si="54"/>
        <v>7.5182384701254476E-6</v>
      </c>
      <c r="CQ147" s="49">
        <f t="shared" ca="1" si="54"/>
        <v>6.993710204767858E-6</v>
      </c>
      <c r="CR147" s="49">
        <f t="shared" ca="1" si="54"/>
        <v>6.5057769346677754E-6</v>
      </c>
      <c r="CS147" s="49">
        <f t="shared" ca="1" si="54"/>
        <v>6.0518855206211856E-6</v>
      </c>
      <c r="CT147" s="49">
        <f t="shared" ca="1" si="54"/>
        <v>5.6296609494150565E-6</v>
      </c>
      <c r="CU147" s="49">
        <f t="shared" ca="1" si="54"/>
        <v>5.2368939064326106E-6</v>
      </c>
      <c r="CV147" s="49">
        <f t="shared" ca="1" si="54"/>
        <v>4.8715292152861494E-6</v>
      </c>
      <c r="CW147" s="49">
        <f t="shared" ca="1" si="54"/>
        <v>4.5316550839871152E-6</v>
      </c>
      <c r="CX147" s="49">
        <f t="shared" ca="1" si="54"/>
        <v>4.2154931013833637E-6</v>
      </c>
      <c r="CY147" s="49">
        <f t="shared" ca="1" si="54"/>
        <v>3.9213889315194074E-6</v>
      </c>
      <c r="CZ147" s="49">
        <f t="shared" ca="1" si="54"/>
        <v>3.6478036572273564E-6</v>
      </c>
      <c r="DA147" s="49">
        <f t="shared" ca="1" si="54"/>
        <v>3.3933057276533541E-6</v>
      </c>
      <c r="DB147" s="49">
        <f t="shared" ca="1" si="54"/>
        <v>3.156563467584516E-6</v>
      </c>
      <c r="DC147" s="49">
        <f t="shared" ca="1" si="54"/>
        <v>2.9363381093809448E-6</v>
      </c>
      <c r="DD147" s="49">
        <f t="shared" ca="1" si="54"/>
        <v>2.7314773110520417E-6</v>
      </c>
      <c r="DE147" s="49">
        <f t="shared" ca="1" si="54"/>
        <v>2.5409091265600382E-6</v>
      </c>
      <c r="DF147" s="49">
        <f t="shared" ca="1" si="54"/>
        <v>2.3636363968000358E-6</v>
      </c>
      <c r="DG147" s="49">
        <f t="shared" ca="1" si="54"/>
        <v>2.1987315319070096E-6</v>
      </c>
      <c r="DH147" s="49">
        <f t="shared" ca="1" si="54"/>
        <v>2.0453316575879159E-6</v>
      </c>
      <c r="DI147" s="49">
        <f t="shared" ca="1" si="54"/>
        <v>1.9026341000817821E-6</v>
      </c>
      <c r="DJ147" s="49">
        <f t="shared" ca="1" si="54"/>
        <v>1.7698921861225879E-6</v>
      </c>
      <c r="DK147" s="49">
        <f t="shared" ca="1" si="54"/>
        <v>1.6464113359279887E-6</v>
      </c>
      <c r="DL147" s="49">
        <f t="shared" ca="1" si="54"/>
        <v>1.531545428770222E-6</v>
      </c>
      <c r="DM147" s="49">
        <f t="shared" ca="1" si="54"/>
        <v>1.4246934221118346E-6</v>
      </c>
      <c r="DN147" s="49">
        <f t="shared" ca="1" si="54"/>
        <v>1.32529620661566E-6</v>
      </c>
      <c r="DO147" s="49">
        <f t="shared" ca="1" si="54"/>
        <v>1.232833680572707E-6</v>
      </c>
      <c r="DP147" s="49">
        <f t="shared" ca="1" si="54"/>
        <v>1.1468220284397272E-6</v>
      </c>
      <c r="DQ147" s="49">
        <f t="shared" ca="1" si="54"/>
        <v>1.0668111892462576E-6</v>
      </c>
      <c r="DR147" s="49">
        <f t="shared" ca="1" si="54"/>
        <v>9.9238250162442588E-7</v>
      </c>
      <c r="DS147" s="49">
        <f t="shared" ca="1" si="54"/>
        <v>9.2314651313900081E-7</v>
      </c>
      <c r="DT147" s="49">
        <f t="shared" ca="1" si="54"/>
        <v>8.5874094245488443E-7</v>
      </c>
      <c r="DU147" s="49">
        <f t="shared" ca="1" si="54"/>
        <v>7.9882878367896212E-7</v>
      </c>
      <c r="DV147" s="49">
        <f t="shared" ca="1" si="54"/>
        <v>7.43096542957174E-7</v>
      </c>
      <c r="DW147" s="49">
        <f t="shared" ca="1" si="54"/>
        <v>6.9125259809969678E-7</v>
      </c>
      <c r="DX147" s="49">
        <f t="shared" ca="1" si="54"/>
        <v>6.4302567265088074E-7</v>
      </c>
      <c r="DY147" s="49">
        <f t="shared" ca="1" si="54"/>
        <v>5.9816341641942394E-7</v>
      </c>
      <c r="DZ147" s="49">
        <f t="shared" ca="1" si="54"/>
        <v>5.5643108504132449E-7</v>
      </c>
      <c r="EA147" s="49">
        <f t="shared" ref="EA147:FO147" ca="1" si="55">EA141/EA144</f>
        <v>5.1761031166634838E-7</v>
      </c>
      <c r="EB147" s="49">
        <f t="shared" ca="1" si="55"/>
        <v>4.8149796434078919E-7</v>
      </c>
      <c r="EC147" s="49">
        <f t="shared" ca="1" si="55"/>
        <v>4.4790508310771088E-7</v>
      </c>
      <c r="ED147" s="49">
        <f t="shared" ca="1" si="55"/>
        <v>4.1665589126298684E-7</v>
      </c>
      <c r="EE147" s="49">
        <f t="shared" ca="1" si="55"/>
        <v>3.8758687559347611E-7</v>
      </c>
      <c r="EF147" s="49">
        <f t="shared" ca="1" si="55"/>
        <v>3.605459307846289E-7</v>
      </c>
      <c r="EG147" s="49">
        <f t="shared" ca="1" si="55"/>
        <v>3.3539156352058496E-7</v>
      </c>
      <c r="EH147" s="49">
        <f t="shared" ca="1" si="55"/>
        <v>3.1199215211217204E-7</v>
      </c>
      <c r="EI147" s="49">
        <f t="shared" ca="1" si="55"/>
        <v>2.9022525777876471E-7</v>
      </c>
      <c r="EJ147" s="49">
        <f t="shared" ca="1" si="55"/>
        <v>2.6997698398024624E-7</v>
      </c>
      <c r="EK147" s="49">
        <f t="shared" ca="1" si="55"/>
        <v>2.5114138044674062E-7</v>
      </c>
      <c r="EL147" s="49">
        <f t="shared" ca="1" si="55"/>
        <v>2.3361988878766569E-7</v>
      </c>
      <c r="EM147" s="49">
        <f t="shared" ca="1" si="55"/>
        <v>2.1732082677922393E-7</v>
      </c>
      <c r="EN147" s="49">
        <f t="shared" ca="1" si="55"/>
        <v>2.0215890863183619E-7</v>
      </c>
      <c r="EO147" s="49">
        <f t="shared" ca="1" si="55"/>
        <v>1.8805479872728947E-7</v>
      </c>
      <c r="EP147" s="49">
        <f t="shared" ca="1" si="55"/>
        <v>1.7493469649050183E-7</v>
      </c>
      <c r="EQ147" s="49">
        <f t="shared" ca="1" si="55"/>
        <v>1.6272995022372261E-7</v>
      </c>
      <c r="ER147" s="49">
        <f t="shared" ca="1" si="55"/>
        <v>1.5137669788253266E-7</v>
      </c>
      <c r="ES147" s="49">
        <f t="shared" ca="1" si="55"/>
        <v>1.4081553291398384E-7</v>
      </c>
      <c r="ET147" s="49">
        <f t="shared" ca="1" si="55"/>
        <v>1.3099119340835704E-7</v>
      </c>
      <c r="EU147" s="49">
        <f t="shared" ca="1" si="55"/>
        <v>1.2185227293800657E-7</v>
      </c>
      <c r="EV147" s="49">
        <f t="shared" ca="1" si="55"/>
        <v>1.1335095157023866E-7</v>
      </c>
      <c r="EW147" s="49">
        <f t="shared" ca="1" si="55"/>
        <v>1.0544274564673365E-7</v>
      </c>
      <c r="EX147" s="49">
        <f t="shared" ca="1" si="55"/>
        <v>9.808627502021734E-8</v>
      </c>
      <c r="EY147" s="49">
        <f t="shared" ca="1" si="55"/>
        <v>9.1243046530434729E-8</v>
      </c>
      <c r="EZ147" s="49">
        <f t="shared" ca="1" si="55"/>
        <v>8.4877252586450898E-8</v>
      </c>
      <c r="FA147" s="49">
        <f t="shared" ca="1" si="55"/>
        <v>7.8955583801349686E-8</v>
      </c>
      <c r="FB147" s="49">
        <f t="shared" ca="1" si="55"/>
        <v>7.3447054698929931E-8</v>
      </c>
      <c r="FC147" s="49">
        <f t="shared" ca="1" si="55"/>
        <v>6.8322841580399934E-8</v>
      </c>
      <c r="FD147" s="49">
        <f t="shared" ca="1" si="55"/>
        <v>6.3556131702697609E-8</v>
      </c>
      <c r="FE147" s="49">
        <f t="shared" ca="1" si="55"/>
        <v>5.9121982979253578E-8</v>
      </c>
      <c r="FF147" s="49">
        <f t="shared" ca="1" si="55"/>
        <v>5.4997193469073093E-8</v>
      </c>
      <c r="FG147" s="49">
        <f t="shared" ca="1" si="55"/>
        <v>5.1160179971230785E-8</v>
      </c>
      <c r="FH147" s="49">
        <f t="shared" ca="1" si="55"/>
        <v>4.7590865089517002E-8</v>
      </c>
      <c r="FI147" s="49">
        <f t="shared" ca="1" si="55"/>
        <v>4.4270572176294889E-8</v>
      </c>
      <c r="FJ147" s="49">
        <f t="shared" ca="1" si="55"/>
        <v>4.1181927605855705E-8</v>
      </c>
      <c r="FK147" s="49">
        <f t="shared" ca="1" si="55"/>
        <v>3.8308769865912284E-8</v>
      </c>
      <c r="FL147" s="49">
        <f t="shared" ca="1" si="55"/>
        <v>3.5636064991546307E-8</v>
      </c>
      <c r="FM147" s="49">
        <f t="shared" ca="1" si="55"/>
        <v>3.3149827899112838E-8</v>
      </c>
      <c r="FN147" s="49">
        <f t="shared" ca="1" si="55"/>
        <v>3.0837049208477062E-8</v>
      </c>
      <c r="FO147" s="49">
        <f t="shared" ca="1" si="55"/>
        <v>2.8685627170676335E-8</v>
      </c>
      <c r="FP147" s="49">
        <f t="shared" ref="FP147:GE147" ca="1" si="56">FP141/FP144</f>
        <v>2.6684304344815192E-8</v>
      </c>
      <c r="FQ147" s="49">
        <f t="shared" ca="1" si="56"/>
        <v>2.4822608692851339E-8</v>
      </c>
      <c r="FR147" s="49">
        <f t="shared" ca="1" si="56"/>
        <v>2.3090798784047756E-8</v>
      </c>
      <c r="FS147" s="49">
        <f t="shared" ca="1" si="56"/>
        <v>2.1479812822370005E-8</v>
      </c>
      <c r="FT147" s="49">
        <f t="shared" ca="1" si="56"/>
        <v>1.9981221230111634E-8</v>
      </c>
      <c r="FU147" s="49">
        <f t="shared" ca="1" si="56"/>
        <v>1.8587182539638726E-8</v>
      </c>
      <c r="FV147" s="49">
        <f t="shared" ca="1" si="56"/>
        <v>1.729040236245463E-8</v>
      </c>
      <c r="FW147" s="49">
        <f t="shared" ca="1" si="56"/>
        <v>1.6084095220888029E-8</v>
      </c>
      <c r="FX147" s="49">
        <f t="shared" ca="1" si="56"/>
        <v>1.4961949042686539E-8</v>
      </c>
      <c r="FY147" s="49">
        <f t="shared" ca="1" si="56"/>
        <v>1.3918092132731661E-8</v>
      </c>
      <c r="FZ147" s="49">
        <f t="shared" ca="1" si="56"/>
        <v>1.2947062449052707E-8</v>
      </c>
      <c r="GA147" s="49">
        <f t="shared" ca="1" si="56"/>
        <v>1.2043779022374611E-8</v>
      </c>
      <c r="GB147" s="49">
        <f t="shared" ca="1" si="56"/>
        <v>1.12035153696508E-8</v>
      </c>
      <c r="GC147" s="49">
        <f t="shared" ca="1" si="56"/>
        <v>1.042187476246586E-8</v>
      </c>
      <c r="GD147" s="49">
        <f t="shared" ca="1" si="56"/>
        <v>9.6947672208984737E-9</v>
      </c>
      <c r="GE147" s="49">
        <f t="shared" ca="1" si="56"/>
        <v>9.0183881124636958E-9</v>
      </c>
    </row>
    <row r="148" spans="1:187" x14ac:dyDescent="0.2">
      <c r="A148" s="21"/>
      <c r="L148" s="21">
        <f ca="1">NPV(10/100,L141:GE141)</f>
        <v>9.5607121957952312</v>
      </c>
    </row>
    <row r="149" spans="1:187" x14ac:dyDescent="0.2">
      <c r="A149" s="21"/>
      <c r="L149" s="21">
        <f ca="1">NPV(10/100,L145:GE145)</f>
        <v>6.2176160152385952E-2</v>
      </c>
      <c r="M149">
        <f ca="1">L148/L149</f>
        <v>153.76813512386624</v>
      </c>
    </row>
    <row r="150" spans="1:187" x14ac:dyDescent="0.2">
      <c r="L150" s="21">
        <f ca="1">NPV(10/100,L146:GE146)</f>
        <v>3.5900613204512155E-2</v>
      </c>
      <c r="M150">
        <f ca="1">L148/L150</f>
        <v>266.31055412149885</v>
      </c>
    </row>
    <row r="151" spans="1:187" x14ac:dyDescent="0.2">
      <c r="L151" s="21">
        <f ca="1">NPV(10/100,L147:GE147)</f>
        <v>1.6663098479582424E-2</v>
      </c>
      <c r="M151">
        <f ca="1">L148/L151</f>
        <v>573.76556992147255</v>
      </c>
    </row>
    <row r="152" spans="1:187" x14ac:dyDescent="0.2">
      <c r="A152" t="s">
        <v>78</v>
      </c>
      <c r="B152" s="16">
        <v>100</v>
      </c>
      <c r="C152" s="16">
        <f ca="1">B152*(1+'Data Set'!$K$28/100)</f>
        <v>101.49578032020521</v>
      </c>
      <c r="D152" s="16">
        <f ca="1">C152*(1+'Data Set'!$K$28/100)</f>
        <v>103.01393422807355</v>
      </c>
      <c r="E152" s="16">
        <f ca="1">D152*(1+'Data Set'!$K$28/100)</f>
        <v>104.55479638332622</v>
      </c>
      <c r="F152" s="16">
        <f ca="1">E152*(1+'Data Set'!$K$28/100)</f>
        <v>106.11870645145864</v>
      </c>
      <c r="G152" s="16">
        <f ca="1">F152*(1+'Data Set'!$K$28/100)</f>
        <v>107.70600917861589</v>
      </c>
      <c r="H152" s="16">
        <f ca="1">G152*(1+'Data Set'!$K$28/100)</f>
        <v>109.31705446758804</v>
      </c>
      <c r="I152" s="16">
        <f ca="1">H152*(1+'Data Set'!$K$28/100)</f>
        <v>110.95219745494222</v>
      </c>
      <c r="J152" s="16">
        <f ca="1">I152*(1+'Data Set'!$K$28/100)</f>
        <v>112.61179858930848</v>
      </c>
      <c r="K152" s="16">
        <f ca="1">J152*(1+'Data Set'!$K$28/100)</f>
        <v>114.29622371083649</v>
      </c>
      <c r="L152" s="16">
        <f ca="1">K152</f>
        <v>114.29622371083649</v>
      </c>
    </row>
    <row r="153" spans="1:187" x14ac:dyDescent="0.2">
      <c r="B153" s="15">
        <f ca="1">E$84/B152</f>
        <v>6.0000000000000001E-3</v>
      </c>
      <c r="C153" s="15">
        <f ca="1">F$84/C152</f>
        <v>6.0298073286320303E-3</v>
      </c>
      <c r="D153" s="15">
        <f ca="1">G$84/D152</f>
        <v>6.0597627367374243E-3</v>
      </c>
      <c r="E153" s="15">
        <f ca="1">H$84/E152</f>
        <v>6.089866959958435E-3</v>
      </c>
      <c r="F153" s="15">
        <f ca="1">I$84/F152</f>
        <v>6.1201207375919057E-3</v>
      </c>
      <c r="G153" s="15">
        <f ca="1">J$84/G152</f>
        <v>6.1505248126074242E-3</v>
      </c>
      <c r="H153" s="15">
        <f ca="1">K$84/H152</f>
        <v>6.1810799316655658E-3</v>
      </c>
      <c r="I153" s="15">
        <f ca="1">L$84/I152</f>
        <v>6.2117868451362322E-3</v>
      </c>
      <c r="J153" s="15">
        <f ca="1">M$84/J152</f>
        <v>6.2426463071170836E-3</v>
      </c>
      <c r="K153" s="15">
        <f ca="1">N$84/K152</f>
        <v>6.2736590754520439E-3</v>
      </c>
      <c r="L153" s="15">
        <f ca="1">O$84/L152</f>
        <v>8.3648787672693931E-2</v>
      </c>
      <c r="AK153" s="8" t="s">
        <v>0</v>
      </c>
      <c r="AL153" s="8"/>
      <c r="AM153" s="8"/>
      <c r="AN153" s="8"/>
      <c r="AO153" s="8"/>
      <c r="AP153" s="9"/>
      <c r="AQ153" s="9"/>
    </row>
    <row r="154" spans="1:187" x14ac:dyDescent="0.2">
      <c r="A154" t="s">
        <v>79</v>
      </c>
      <c r="B154" s="16">
        <v>100</v>
      </c>
      <c r="C154" s="16">
        <f ca="1">B154*(1+'Data Set'!$K$51/100)</f>
        <v>102.0432431536902</v>
      </c>
      <c r="D154" s="16">
        <f ca="1">C154*(1+'Data Set'!$K$51/100)</f>
        <v>104.12823473323142</v>
      </c>
      <c r="E154" s="16">
        <f ca="1">D154*(1+'Data Set'!$K$51/100)</f>
        <v>106.25582776047663</v>
      </c>
      <c r="F154" s="16">
        <f ca="1">E154*(1+'Data Set'!$K$51/100)</f>
        <v>108.42689268658943</v>
      </c>
      <c r="G154" s="16">
        <f ca="1">F154*(1+'Data Set'!$K$51/100)</f>
        <v>110.64231774816719</v>
      </c>
      <c r="H154" s="16">
        <f ca="1">G154*(1+'Data Set'!$K$51/100)</f>
        <v>112.90300933064077</v>
      </c>
      <c r="I154" s="16">
        <f ca="1">H154*(1+'Data Set'!$K$51/100)</f>
        <v>115.2098923390993</v>
      </c>
      <c r="J154" s="16">
        <f ca="1">I154*(1+'Data Set'!$K$51/100)</f>
        <v>117.5639105766918</v>
      </c>
      <c r="K154" s="16">
        <f ca="1">J154*(1+'Data Set'!$K$51/100)</f>
        <v>119.96602713076052</v>
      </c>
      <c r="L154" s="16">
        <f ca="1">K154*(1+'Data Set'!$K$51/100)</f>
        <v>122.41722476686391</v>
      </c>
      <c r="AI154" s="1"/>
      <c r="AK154" s="7">
        <v>-3</v>
      </c>
      <c r="AL154" s="7">
        <v>-2</v>
      </c>
      <c r="AM154" s="7">
        <v>-1</v>
      </c>
      <c r="AN154" s="7">
        <v>0</v>
      </c>
      <c r="AO154" s="7">
        <v>1</v>
      </c>
      <c r="AP154" s="7">
        <v>2</v>
      </c>
      <c r="AQ154" s="7">
        <v>3</v>
      </c>
    </row>
    <row r="155" spans="1:187" x14ac:dyDescent="0.2">
      <c r="B155" s="15">
        <f ca="1">E$84/B154</f>
        <v>6.0000000000000001E-3</v>
      </c>
      <c r="C155" s="15">
        <f ca="1">F$84/C154</f>
        <v>5.997457363034313E-3</v>
      </c>
      <c r="D155" s="15">
        <f ca="1">G$84/D154</f>
        <v>5.9949158035690819E-3</v>
      </c>
      <c r="E155" s="15">
        <f ca="1">H$84/E154</f>
        <v>5.9923753211476912E-3</v>
      </c>
      <c r="F155" s="15">
        <f ca="1">I$84/F154</f>
        <v>5.9898359153137213E-3</v>
      </c>
      <c r="G155" s="15">
        <f ca="1">J$84/G154</f>
        <v>5.9872975856109407E-3</v>
      </c>
      <c r="H155" s="15">
        <f ca="1">K$84/H154</f>
        <v>5.9847603315833168E-3</v>
      </c>
      <c r="I155" s="15">
        <f ca="1">L$84/I154</f>
        <v>5.9822241527750048E-3</v>
      </c>
      <c r="J155" s="15">
        <f ca="1">M$84/J154</f>
        <v>5.9796890487303607E-3</v>
      </c>
      <c r="K155" s="15">
        <f ca="1">N$84/K154</f>
        <v>5.9771550189939232E-3</v>
      </c>
      <c r="L155" s="15">
        <f ca="1">O$84/L154</f>
        <v>7.8099634811901103E-2</v>
      </c>
      <c r="AI155" s="3"/>
      <c r="AJ155" s="6">
        <v>4</v>
      </c>
      <c r="AK155" s="22">
        <f ca="1">1/($AJ155/100-AK$154/100)</f>
        <v>14.285714285714285</v>
      </c>
      <c r="AL155" s="23">
        <f ca="1">1/($AJ155/100-AL$154/100)</f>
        <v>16.666666666666668</v>
      </c>
      <c r="AM155" s="23">
        <f ca="1">1/($AJ155/100-AM$154/100)</f>
        <v>20</v>
      </c>
      <c r="AN155" s="23">
        <f ca="1">1/($AJ155/100-AN$154/100)</f>
        <v>25</v>
      </c>
      <c r="AO155" s="23">
        <f ca="1">1/($AJ155/100-AO$154/100)</f>
        <v>33.333333333333336</v>
      </c>
      <c r="AP155" s="23">
        <f ca="1">1/($AJ155/100-AP$154/100)</f>
        <v>50</v>
      </c>
      <c r="AQ155" s="24">
        <f ca="1">1/($AJ155/100-AQ$154/100)</f>
        <v>99.999999999999986</v>
      </c>
    </row>
    <row r="156" spans="1:187" x14ac:dyDescent="0.2">
      <c r="A156" t="s">
        <v>80</v>
      </c>
      <c r="B156" s="16">
        <v>100</v>
      </c>
      <c r="C156" s="16">
        <f ca="1">B156*(1+'Data Set'!$K$74/100)</f>
        <v>104.14910390691783</v>
      </c>
      <c r="D156" s="16">
        <f ca="1">C156*(1+'Data Set'!$K$74/100)</f>
        <v>108.47035844613967</v>
      </c>
      <c r="E156" s="16">
        <f ca="1">D156*(1+'Data Set'!$K$74/100)</f>
        <v>112.97090632627622</v>
      </c>
      <c r="F156" s="16">
        <f ca="1">E156*(1+'Data Set'!$K$74/100)</f>
        <v>117.65818661434022</v>
      </c>
      <c r="G156" s="16">
        <f ca="1">F156*(1+'Data Set'!$K$74/100)</f>
        <v>122.53994703196449</v>
      </c>
      <c r="H156" s="16">
        <f ca="1">G156*(1+'Data Set'!$K$74/100)</f>
        <v>127.62425676180277</v>
      </c>
      <c r="I156" s="16">
        <f ca="1">H156*(1+'Data Set'!$K$74/100)</f>
        <v>132.91951978528158</v>
      </c>
      <c r="J156" s="16">
        <f ca="1">I156*(1+'Data Set'!$K$74/100)</f>
        <v>138.43448877374911</v>
      </c>
      <c r="K156" s="16">
        <f ca="1">J156*(1+'Data Set'!$K$74/100)</f>
        <v>144.17827955598244</v>
      </c>
      <c r="L156" s="16">
        <f ca="1">K156*(1+'Data Set'!$K$74/100)</f>
        <v>150.16038618596662</v>
      </c>
      <c r="AI156" s="10"/>
      <c r="AJ156" s="13">
        <v>6</v>
      </c>
      <c r="AK156" s="25">
        <f ca="1">1/($AJ156/100-AK$154/100)</f>
        <v>11.111111111111111</v>
      </c>
      <c r="AL156" s="26">
        <f ca="1">1/($AJ156/100-AL$154/100)</f>
        <v>12.5</v>
      </c>
      <c r="AM156" s="26">
        <f ca="1">1/($AJ156/100-AM$154/100)</f>
        <v>14.285714285714286</v>
      </c>
      <c r="AN156" s="26">
        <f ca="1">1/($AJ156/100-AN$154/100)</f>
        <v>16.666666666666668</v>
      </c>
      <c r="AO156" s="26">
        <f ca="1">1/($AJ156/100-AO$154/100)</f>
        <v>20</v>
      </c>
      <c r="AP156" s="26">
        <f ca="1">1/($AJ156/100-AP$154/100)</f>
        <v>25.000000000000004</v>
      </c>
      <c r="AQ156" s="27">
        <f ca="1">1/($AJ156/100-AQ$154/100)</f>
        <v>33.333333333333336</v>
      </c>
    </row>
    <row r="157" spans="1:187" x14ac:dyDescent="0.2">
      <c r="B157" s="15">
        <f ca="1">E$84/B156</f>
        <v>6.0000000000000001E-3</v>
      </c>
      <c r="C157" s="15">
        <f ca="1">F$84/C156</f>
        <v>5.8761907404116373E-3</v>
      </c>
      <c r="D157" s="15">
        <f ca="1">G$84/D156</f>
        <v>5.7549362696165769E-3</v>
      </c>
      <c r="E157" s="15">
        <f ca="1">H$84/E156</f>
        <v>5.6361838698633362E-3</v>
      </c>
      <c r="F157" s="15">
        <f ca="1">I$84/F156</f>
        <v>5.5198819112247275E-3</v>
      </c>
      <c r="G157" s="15">
        <f ca="1">J$84/G156</f>
        <v>5.4059798291507385E-3</v>
      </c>
      <c r="H157" s="15">
        <f ca="1">K$84/H156</f>
        <v>5.2944281024846097E-3</v>
      </c>
      <c r="I157" s="15">
        <f ca="1">L$84/I156</f>
        <v>5.1851782319325343E-3</v>
      </c>
      <c r="J157" s="15">
        <f ca="1">M$84/J156</f>
        <v>5.0781827189776583E-3</v>
      </c>
      <c r="K157" s="15">
        <f ca="1">N$84/K156</f>
        <v>4.9733950452291505E-3</v>
      </c>
      <c r="L157" s="15">
        <f ca="1">O$84/L156</f>
        <v>6.3670191531992715E-2</v>
      </c>
      <c r="AI157" s="12"/>
      <c r="AJ157" s="13">
        <v>8</v>
      </c>
      <c r="AK157" s="25">
        <f ca="1">1/($AJ157/100-AK$154/100)</f>
        <v>9.0909090909090917</v>
      </c>
      <c r="AL157" s="26">
        <f ca="1">1/($AJ157/100-AL$154/100)</f>
        <v>10</v>
      </c>
      <c r="AM157" s="26">
        <f ca="1">1/($AJ157/100-AM$154/100)</f>
        <v>11.111111111111111</v>
      </c>
      <c r="AN157" s="26">
        <f ca="1">1/($AJ157/100-AN$154/100)</f>
        <v>12.5</v>
      </c>
      <c r="AO157" s="26">
        <f ca="1">1/($AJ157/100-AO$154/100)</f>
        <v>14.285714285714285</v>
      </c>
      <c r="AP157" s="26">
        <f ca="1">1/($AJ157/100-AP$154/100)</f>
        <v>16.666666666666668</v>
      </c>
      <c r="AQ157" s="27">
        <f ca="1">1/($AJ157/100-AQ$154/100)</f>
        <v>20</v>
      </c>
    </row>
    <row r="158" spans="1:187" x14ac:dyDescent="0.2">
      <c r="A158" t="s">
        <v>76</v>
      </c>
      <c r="B158" s="16">
        <v>100</v>
      </c>
      <c r="C158" s="16">
        <f ca="1">B158*(1+'Data Set'!$K$97/100)</f>
        <v>110.97501701176242</v>
      </c>
      <c r="D158" s="16">
        <f ca="1">C158*(1+'Data Set'!$K$97/100)</f>
        <v>123.15454400760959</v>
      </c>
      <c r="E158" s="16">
        <f ca="1">D158*(1+'Data Set'!$K$97/100)</f>
        <v>136.67077616320319</v>
      </c>
      <c r="F158" s="16">
        <f ca="1">E158*(1+'Data Set'!$K$97/100)</f>
        <v>151.67041709722247</v>
      </c>
      <c r="G158" s="16">
        <f ca="1">F158*(1+'Data Set'!$K$97/100)</f>
        <v>168.31627117545366</v>
      </c>
      <c r="H158" s="16">
        <f ca="1">G158*(1+'Data Set'!$K$97/100)</f>
        <v>186.78901057052389</v>
      </c>
      <c r="I158" s="16">
        <f ca="1">H158*(1+'Data Set'!$K$97/100)</f>
        <v>207.28913625674159</v>
      </c>
      <c r="J158" s="16">
        <f ca="1">I158*(1+'Data Set'!$K$97/100)</f>
        <v>230.03915422445436</v>
      </c>
      <c r="K158" s="16">
        <f ca="1">J158*(1+'Data Set'!$K$97/100)</f>
        <v>255.28599053430261</v>
      </c>
      <c r="L158" s="16">
        <f ca="1">K158*(1+'Data Set'!$K$97/100)</f>
        <v>283.30367142408852</v>
      </c>
      <c r="AI158" s="12" t="s">
        <v>2</v>
      </c>
      <c r="AJ158" s="13">
        <v>10</v>
      </c>
      <c r="AK158" s="25">
        <f ca="1">1/($AJ158/100-AK$154/100)</f>
        <v>7.6923076923076916</v>
      </c>
      <c r="AL158" s="26">
        <f ca="1">1/($AJ158/100-AL$154/100)</f>
        <v>8.3333333333333321</v>
      </c>
      <c r="AM158" s="26">
        <f ca="1">1/($AJ158/100-AM$154/100)</f>
        <v>9.0909090909090917</v>
      </c>
      <c r="AN158" s="26">
        <f ca="1">1/($AJ158/100-AN$154/100)</f>
        <v>10</v>
      </c>
      <c r="AO158" s="26">
        <f ca="1">1/($AJ158/100-AO$154/100)</f>
        <v>11.111111111111109</v>
      </c>
      <c r="AP158" s="26">
        <f ca="1">1/($AJ158/100-AP$154/100)</f>
        <v>12.5</v>
      </c>
      <c r="AQ158" s="27">
        <f ca="1">1/($AJ158/100-AQ$154/100)</f>
        <v>14.285714285714285</v>
      </c>
    </row>
    <row r="159" spans="1:187" x14ac:dyDescent="0.2">
      <c r="B159" s="15">
        <f ca="1">E$84/B158</f>
        <v>6.0000000000000001E-3</v>
      </c>
      <c r="C159" s="15">
        <f ca="1">F$84/C158</f>
        <v>5.5147547302032236E-3</v>
      </c>
      <c r="D159" s="15">
        <f ca="1">G$84/D158</f>
        <v>5.0687532890498046E-3</v>
      </c>
      <c r="E159" s="15">
        <f ca="1">H$84/E158</f>
        <v>4.6588218628367591E-3</v>
      </c>
      <c r="F159" s="15">
        <f ca="1">I$84/F158</f>
        <v>4.2820433175422019E-3</v>
      </c>
      <c r="G159" s="15">
        <f ca="1">J$84/G158</f>
        <v>3.9357364400584927E-3</v>
      </c>
      <c r="H159" s="15">
        <f ca="1">K$84/H158</f>
        <v>3.6174368582742949E-3</v>
      </c>
      <c r="I159" s="15">
        <f ca="1">L$84/I158</f>
        <v>3.3248795042299419E-3</v>
      </c>
      <c r="J159" s="15">
        <f ca="1">M$84/J158</f>
        <v>3.055982495551304E-3</v>
      </c>
      <c r="K159" s="15">
        <f ca="1">N$84/K158</f>
        <v>2.8088323204599674E-3</v>
      </c>
      <c r="L159" s="15">
        <f ca="1">O$84/L158</f>
        <v>3.3747323149464714E-2</v>
      </c>
      <c r="AI159" s="12"/>
      <c r="AJ159" s="13">
        <v>12</v>
      </c>
      <c r="AK159" s="25">
        <f ca="1">1/($AJ159/100-AK$154/100)</f>
        <v>6.666666666666667</v>
      </c>
      <c r="AL159" s="26">
        <f ca="1">1/($AJ159/100-AL$154/100)</f>
        <v>7.1428571428571432</v>
      </c>
      <c r="AM159" s="26">
        <f ca="1">1/($AJ159/100-AM$154/100)</f>
        <v>7.6923076923076916</v>
      </c>
      <c r="AN159" s="26">
        <f ca="1">1/($AJ159/100-AN$154/100)</f>
        <v>8.3333333333333339</v>
      </c>
      <c r="AO159" s="26">
        <f ca="1">1/($AJ159/100-AO$154/100)</f>
        <v>9.0909090909090917</v>
      </c>
      <c r="AP159" s="26">
        <f ca="1">1/($AJ159/100-AP$154/100)</f>
        <v>10</v>
      </c>
      <c r="AQ159" s="27">
        <f ca="1">1/($AJ159/100-AQ$154/100)</f>
        <v>11.111111111111111</v>
      </c>
    </row>
    <row r="160" spans="1:187" x14ac:dyDescent="0.2">
      <c r="A160" t="s">
        <v>81</v>
      </c>
      <c r="B160" s="16">
        <v>100</v>
      </c>
      <c r="C160" s="16">
        <f ca="1">B160*(1+'Data Set'!$K$111/100)</f>
        <v>107.00884611645766</v>
      </c>
      <c r="D160" s="16">
        <f ca="1">C160*(1+'Data Set'!$K$111/100)</f>
        <v>114.50893147175717</v>
      </c>
      <c r="E160" s="16">
        <f ca="1">D160*(1+'Data Set'!$K$111/100)</f>
        <v>122.5346862682126</v>
      </c>
      <c r="F160" s="16">
        <f ca="1">E160*(1+'Data Set'!$K$111/100)</f>
        <v>131.12295386803581</v>
      </c>
      <c r="G160" s="16">
        <f ca="1">F160*(1+'Data Set'!$K$111/100)</f>
        <v>140.3131599280002</v>
      </c>
      <c r="H160" s="16">
        <f ca="1">G160*(1+'Data Set'!$K$111/100)</f>
        <v>150.14749338849288</v>
      </c>
      <c r="I160" s="16">
        <f ca="1">H160*(1+'Data Set'!$K$111/100)</f>
        <v>160.67110014781079</v>
      </c>
      <c r="J160" s="16">
        <f ca="1">I160*(1+'Data Set'!$K$111/100)</f>
        <v>171.93229031079045</v>
      </c>
      <c r="K160" s="16">
        <f ca="1">J160*(1+'Data Set'!$K$111/100)</f>
        <v>183.982759963175</v>
      </c>
      <c r="L160" s="16">
        <f ca="1">K160*(1+'Data Set'!$K$111/100)</f>
        <v>196.87782848980561</v>
      </c>
      <c r="AI160" s="12"/>
      <c r="AJ160" s="13">
        <v>14</v>
      </c>
      <c r="AK160" s="25">
        <f ca="1">1/($AJ160/100-AK$154/100)</f>
        <v>5.8823529411764701</v>
      </c>
      <c r="AL160" s="26">
        <f ca="1">1/($AJ160/100-AL$154/100)</f>
        <v>6.25</v>
      </c>
      <c r="AM160" s="26">
        <f ca="1">1/($AJ160/100-AM$154/100)</f>
        <v>6.6666666666666661</v>
      </c>
      <c r="AN160" s="26">
        <f ca="1">1/($AJ160/100-AN$154/100)</f>
        <v>7.1428571428571423</v>
      </c>
      <c r="AO160" s="26">
        <f ca="1">1/($AJ160/100-AO$154/100)</f>
        <v>7.6923076923076916</v>
      </c>
      <c r="AP160" s="26">
        <f ca="1">1/($AJ160/100-AP$154/100)</f>
        <v>8.3333333333333321</v>
      </c>
      <c r="AQ160" s="27">
        <f ca="1">1/($AJ160/100-AQ$154/100)</f>
        <v>9.0909090909090899</v>
      </c>
    </row>
    <row r="161" spans="2:43" x14ac:dyDescent="0.2">
      <c r="B161" s="15">
        <f ca="1">E$84/B160</f>
        <v>6.0000000000000001E-3</v>
      </c>
      <c r="C161" s="15">
        <f ca="1">F$84/C160</f>
        <v>5.7191533430232559E-3</v>
      </c>
      <c r="D161" s="15">
        <f ca="1">G$84/D160</f>
        <v>5.4514524935023474E-3</v>
      </c>
      <c r="E161" s="15">
        <f ca="1">H$84/E160</f>
        <v>5.1962821254244018E-3</v>
      </c>
      <c r="F161" s="15">
        <f ca="1">I$84/F160</f>
        <v>4.9530557148188253E-3</v>
      </c>
      <c r="G161" s="15">
        <f ca="1">J$84/G160</f>
        <v>4.7212141915977546E-3</v>
      </c>
      <c r="H161" s="15">
        <f ca="1">K$84/H160</f>
        <v>4.5002246545008569E-3</v>
      </c>
      <c r="I161" s="15">
        <f ca="1">L$84/I160</f>
        <v>4.2895791461907079E-3</v>
      </c>
      <c r="J161" s="15">
        <f ca="1">M$84/J160</f>
        <v>4.0887934856832378E-3</v>
      </c>
      <c r="K161" s="15">
        <f ca="1">N$84/K160</f>
        <v>3.8974061554295E-3</v>
      </c>
      <c r="L161" s="15">
        <f ca="1">O$84/L160</f>
        <v>4.8561793993342144E-2</v>
      </c>
      <c r="AI161" s="3"/>
      <c r="AJ161" s="14">
        <v>16</v>
      </c>
      <c r="AK161" s="28">
        <f ca="1">1/($AJ161/100-AK$154/100)</f>
        <v>5.2631578947368425</v>
      </c>
      <c r="AL161" s="29">
        <f ca="1">1/($AJ161/100-AL$154/100)</f>
        <v>5.5555555555555554</v>
      </c>
      <c r="AM161" s="29">
        <f ca="1">1/($AJ161/100-AM$154/100)</f>
        <v>5.8823529411764701</v>
      </c>
      <c r="AN161" s="29">
        <f ca="1">1/($AJ161/100-AN$154/100)</f>
        <v>6.25</v>
      </c>
      <c r="AO161" s="29">
        <f ca="1">1/($AJ161/100-AO$154/100)</f>
        <v>6.666666666666667</v>
      </c>
      <c r="AP161" s="29">
        <f ca="1">1/($AJ161/100-AP$154/100)</f>
        <v>7.1428571428571423</v>
      </c>
      <c r="AQ161" s="30">
        <f ca="1">1/($AJ161/100-AQ$154/100)</f>
        <v>7.6923076923076916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18"/>
  <sheetViews>
    <sheetView showGridLines="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A3" sqref="A3:K118"/>
    </sheetView>
  </sheetViews>
  <sheetFormatPr defaultRowHeight="11.25" x14ac:dyDescent="0.2"/>
  <cols>
    <col min="1" max="1" width="42" bestFit="1" customWidth="1"/>
    <col min="2" max="11" width="10" bestFit="1" customWidth="1"/>
  </cols>
  <sheetData>
    <row r="3" spans="1:11" ht="3" customHeight="1" x14ac:dyDescent="0.2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10"/>
    </row>
    <row r="4" spans="1:11" x14ac:dyDescent="0.2">
      <c r="K4" s="60" t="s">
        <v>22</v>
      </c>
    </row>
    <row r="5" spans="1:11" x14ac:dyDescent="0.2">
      <c r="A5" s="2"/>
      <c r="B5" s="39">
        <v>2006</v>
      </c>
      <c r="C5" s="39">
        <v>2007</v>
      </c>
      <c r="D5" s="39">
        <v>2008</v>
      </c>
      <c r="E5" s="39">
        <v>2009</v>
      </c>
      <c r="F5" s="39">
        <v>2010</v>
      </c>
      <c r="G5" s="39">
        <v>2011</v>
      </c>
      <c r="H5" s="39">
        <v>2012</v>
      </c>
      <c r="I5" s="39">
        <v>2013</v>
      </c>
      <c r="J5" s="39" t="s">
        <v>6</v>
      </c>
      <c r="K5" s="51" t="s">
        <v>1</v>
      </c>
    </row>
    <row r="6" spans="1:11" ht="3" customHeight="1" x14ac:dyDescent="0.2">
      <c r="K6" s="52"/>
    </row>
    <row r="7" spans="1:11" x14ac:dyDescent="0.2">
      <c r="A7" s="42" t="s">
        <v>20</v>
      </c>
      <c r="K7" s="52"/>
    </row>
    <row r="8" spans="1:11" ht="11.25" hidden="1" customHeight="1" x14ac:dyDescent="0.2">
      <c r="A8" s="40" t="s">
        <v>31</v>
      </c>
      <c r="B8" s="1">
        <v>10605</v>
      </c>
      <c r="C8" s="1">
        <v>16594</v>
      </c>
      <c r="D8" s="1">
        <v>21796</v>
      </c>
      <c r="E8" s="1">
        <v>23651</v>
      </c>
      <c r="F8" s="1">
        <v>29321</v>
      </c>
      <c r="G8" s="1">
        <v>37905</v>
      </c>
      <c r="H8" s="1">
        <v>46039</v>
      </c>
      <c r="I8" s="1">
        <v>55519</v>
      </c>
      <c r="J8" s="1">
        <v>47898</v>
      </c>
      <c r="K8" s="64">
        <f>AVERAGE(F8:J8)</f>
        <v>43336.4</v>
      </c>
    </row>
    <row r="9" spans="1:11" ht="11.25" hidden="1" customHeight="1" x14ac:dyDescent="0.2">
      <c r="A9" s="40" t="s">
        <v>18</v>
      </c>
      <c r="B9" s="16">
        <v>3308.8</v>
      </c>
      <c r="C9" s="16">
        <v>4933.8999999999996</v>
      </c>
      <c r="D9" s="16">
        <v>5939</v>
      </c>
      <c r="E9" s="16">
        <v>6169</v>
      </c>
      <c r="F9" s="16">
        <v>7317</v>
      </c>
      <c r="G9" s="16">
        <v>8811</v>
      </c>
      <c r="H9" s="16">
        <v>10956</v>
      </c>
      <c r="I9" s="16">
        <v>12258</v>
      </c>
      <c r="J9" s="16">
        <f>3230+3290+3350</f>
        <v>9870</v>
      </c>
      <c r="K9" s="65">
        <f>AVERAGE(F9:J9)</f>
        <v>9842.4</v>
      </c>
    </row>
    <row r="10" spans="1:11" ht="11.25" hidden="1" customHeight="1" x14ac:dyDescent="0.2">
      <c r="A10" s="40" t="s">
        <v>29</v>
      </c>
      <c r="B10" s="16">
        <v>1903</v>
      </c>
      <c r="C10" s="16">
        <v>2403</v>
      </c>
      <c r="D10" s="16">
        <v>2359</v>
      </c>
      <c r="E10" s="16">
        <v>810</v>
      </c>
      <c r="F10" s="16">
        <v>4018</v>
      </c>
      <c r="G10" s="16">
        <v>3438</v>
      </c>
      <c r="H10" s="16">
        <v>3273</v>
      </c>
      <c r="I10" s="16">
        <v>7358</v>
      </c>
      <c r="J10" s="16">
        <v>7408</v>
      </c>
      <c r="K10" s="65">
        <f>AVERAGE(F10:J10)</f>
        <v>5099</v>
      </c>
    </row>
    <row r="11" spans="1:11" ht="11.25" hidden="1" customHeight="1" x14ac:dyDescent="0.2">
      <c r="A11" s="40" t="s">
        <v>86</v>
      </c>
      <c r="B11" s="16">
        <f>1228.6-287</f>
        <v>941.59999999999991</v>
      </c>
      <c r="C11" s="16">
        <f>2119.985-570</f>
        <v>1549.9850000000001</v>
      </c>
      <c r="D11" s="16">
        <f>2793-732</f>
        <v>2061</v>
      </c>
      <c r="E11" s="16">
        <f>2843-725</f>
        <v>2118</v>
      </c>
      <c r="F11" s="16">
        <f>3762-861</f>
        <v>2901</v>
      </c>
      <c r="G11" s="16">
        <f>5162-1061</f>
        <v>4101</v>
      </c>
      <c r="H11" s="16">
        <f>6793-1325</f>
        <v>5468</v>
      </c>
      <c r="I11" s="16">
        <f>7952-1717</f>
        <v>6235</v>
      </c>
      <c r="J11" s="16">
        <f>7019-1569</f>
        <v>5450</v>
      </c>
      <c r="K11" s="65">
        <f>AVERAGE(F11:J11)</f>
        <v>4831</v>
      </c>
    </row>
    <row r="12" spans="1:11" ht="11.25" hidden="1" customHeight="1" x14ac:dyDescent="0.2">
      <c r="A12" s="40" t="s">
        <v>82</v>
      </c>
      <c r="B12" s="16">
        <v>458</v>
      </c>
      <c r="C12" s="16">
        <v>869</v>
      </c>
      <c r="D12" s="16">
        <v>1120</v>
      </c>
      <c r="E12" s="16">
        <v>1164</v>
      </c>
      <c r="F12" s="16">
        <v>1376</v>
      </c>
      <c r="G12" s="16">
        <v>1974</v>
      </c>
      <c r="H12" s="16">
        <v>2649</v>
      </c>
      <c r="I12" s="16">
        <v>3268</v>
      </c>
      <c r="J12" s="16">
        <v>3092</v>
      </c>
      <c r="K12" s="65">
        <f>AVERAGE(F12:J12)</f>
        <v>2471.8000000000002</v>
      </c>
    </row>
    <row r="13" spans="1:11" hidden="1" x14ac:dyDescent="0.2">
      <c r="A13" s="40" t="s">
        <v>88</v>
      </c>
      <c r="B13" s="16">
        <v>617.99400000000003</v>
      </c>
      <c r="C13" s="16">
        <v>625.83399999999995</v>
      </c>
      <c r="D13" s="16">
        <v>630.22799999999995</v>
      </c>
      <c r="E13" s="16">
        <v>635.54399999999998</v>
      </c>
      <c r="F13" s="16">
        <v>642.60199999999998</v>
      </c>
      <c r="G13" s="16">
        <v>649.79</v>
      </c>
      <c r="H13" s="16">
        <v>659.95799999999997</v>
      </c>
      <c r="I13" s="16">
        <v>671.66399999999999</v>
      </c>
      <c r="J13" s="16">
        <v>674.93299999999999</v>
      </c>
      <c r="K13" s="65">
        <f>AVERAGE(F13:J13)</f>
        <v>659.7894</v>
      </c>
    </row>
    <row r="14" spans="1:11" ht="11.25" customHeight="1" x14ac:dyDescent="0.2">
      <c r="A14" s="40" t="s">
        <v>95</v>
      </c>
      <c r="B14" s="31">
        <f>B11/(B8-B9)*100</f>
        <v>12.905347989364326</v>
      </c>
      <c r="C14" s="31">
        <f>C11/(C8-C9)*100</f>
        <v>13.29306781245444</v>
      </c>
      <c r="D14" s="31">
        <f>D11/(D8-D9)*100</f>
        <v>12.997414391120641</v>
      </c>
      <c r="E14" s="31">
        <f>E11/(E8-E9)*100</f>
        <v>12.115318613430958</v>
      </c>
      <c r="F14" s="31">
        <f>F11/(F8-F9)*100</f>
        <v>13.183966551536082</v>
      </c>
      <c r="G14" s="31">
        <f>G11/(G8-G9)*100</f>
        <v>14.09568983295525</v>
      </c>
      <c r="H14" s="31">
        <f>H11/(H8-H9)*100</f>
        <v>15.58589630305276</v>
      </c>
      <c r="I14" s="31">
        <f>I11/(I8-I9)*100</f>
        <v>14.412519359238113</v>
      </c>
      <c r="J14" s="31">
        <f>J11/(J8-J9)*100</f>
        <v>14.331545177237825</v>
      </c>
      <c r="K14" s="67">
        <f>K11/(K8-K9)*100</f>
        <v>14.423478832029618</v>
      </c>
    </row>
    <row r="15" spans="1:11" ht="11.25" hidden="1" customHeight="1" x14ac:dyDescent="0.2">
      <c r="A15" s="40" t="s">
        <v>83</v>
      </c>
      <c r="B15" s="17">
        <f t="shared" ref="B15:I15" si="0">B12/(B8-B9)*100</f>
        <v>6.2772402072311619</v>
      </c>
      <c r="C15" s="17">
        <f t="shared" si="0"/>
        <v>7.4527662713012752</v>
      </c>
      <c r="D15" s="17">
        <f t="shared" si="0"/>
        <v>7.0631266948350886</v>
      </c>
      <c r="E15" s="17">
        <f t="shared" si="0"/>
        <v>6.6582770850017168</v>
      </c>
      <c r="F15" s="17">
        <f t="shared" si="0"/>
        <v>6.2534084711870568</v>
      </c>
      <c r="G15" s="17">
        <f t="shared" si="0"/>
        <v>6.7849041039389562</v>
      </c>
      <c r="H15" s="17">
        <f t="shared" si="0"/>
        <v>7.5506655645184271</v>
      </c>
      <c r="I15" s="17">
        <f t="shared" si="0"/>
        <v>7.5541480779454941</v>
      </c>
      <c r="J15" s="17">
        <f>J12/(J8-J9)*100</f>
        <v>8.1308509519301566</v>
      </c>
      <c r="K15" s="61">
        <f>K12/(K8-K9)*100</f>
        <v>7.3798292231444451</v>
      </c>
    </row>
    <row r="16" spans="1:11" ht="3" hidden="1" customHeight="1" x14ac:dyDescent="0.2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56"/>
    </row>
    <row r="17" spans="1:11" ht="3" hidden="1" customHeight="1" x14ac:dyDescent="0.2">
      <c r="K17" s="52"/>
    </row>
    <row r="18" spans="1:11" hidden="1" x14ac:dyDescent="0.2">
      <c r="A18" s="40" t="s">
        <v>7</v>
      </c>
      <c r="B18" s="1">
        <v>402</v>
      </c>
      <c r="C18" s="1">
        <v>907</v>
      </c>
      <c r="D18" s="1">
        <v>3320</v>
      </c>
      <c r="E18" s="1">
        <v>108</v>
      </c>
      <c r="F18" s="1">
        <v>1810</v>
      </c>
      <c r="G18" s="1">
        <v>1900</v>
      </c>
      <c r="H18" s="1">
        <v>1171</v>
      </c>
      <c r="I18" s="1">
        <v>1448</v>
      </c>
      <c r="J18" s="1">
        <v>4632</v>
      </c>
      <c r="K18" s="53">
        <f>AVERAGE(F18:J18)</f>
        <v>2192.1999999999998</v>
      </c>
    </row>
    <row r="19" spans="1:11" hidden="1" x14ac:dyDescent="0.2">
      <c r="A19" s="40" t="s">
        <v>89</v>
      </c>
      <c r="B19" s="17">
        <v>4.855416</v>
      </c>
      <c r="C19" s="47" t="s">
        <v>16</v>
      </c>
      <c r="D19" s="47" t="s">
        <v>16</v>
      </c>
      <c r="E19" s="47" t="s">
        <v>16</v>
      </c>
      <c r="F19" s="47" t="s">
        <v>16</v>
      </c>
      <c r="G19" s="47" t="s">
        <v>16</v>
      </c>
      <c r="H19" s="47" t="s">
        <v>16</v>
      </c>
      <c r="I19" s="47" t="s">
        <v>16</v>
      </c>
      <c r="J19" s="47" t="s">
        <v>16</v>
      </c>
      <c r="K19" s="54" t="s">
        <v>16</v>
      </c>
    </row>
    <row r="20" spans="1:11" hidden="1" x14ac:dyDescent="0.2">
      <c r="A20" s="40" t="s">
        <v>90</v>
      </c>
      <c r="B20" s="17">
        <v>2.3790480000000001</v>
      </c>
      <c r="C20" s="47" t="s">
        <v>16</v>
      </c>
      <c r="D20" s="47" t="s">
        <v>16</v>
      </c>
      <c r="E20" s="47" t="s">
        <v>16</v>
      </c>
      <c r="F20" s="47" t="s">
        <v>16</v>
      </c>
      <c r="G20" s="47" t="s">
        <v>16</v>
      </c>
      <c r="H20" s="47" t="s">
        <v>16</v>
      </c>
      <c r="I20" s="47" t="s">
        <v>16</v>
      </c>
      <c r="J20" s="47" t="s">
        <v>16</v>
      </c>
      <c r="K20" s="54" t="s">
        <v>16</v>
      </c>
    </row>
    <row r="21" spans="1:11" hidden="1" x14ac:dyDescent="0.2">
      <c r="A21" s="40" t="s">
        <v>91</v>
      </c>
      <c r="B21" s="17">
        <v>16.562000000000001</v>
      </c>
      <c r="C21" s="17">
        <v>7.84</v>
      </c>
      <c r="D21" s="17">
        <v>4.3940000000000001</v>
      </c>
      <c r="E21" s="17">
        <v>5.3159999999999998</v>
      </c>
      <c r="F21" s="17">
        <v>10.252000000000001</v>
      </c>
      <c r="G21" s="17">
        <v>7.1879999999999997</v>
      </c>
      <c r="H21" s="17">
        <v>10.167999999999999</v>
      </c>
      <c r="I21" s="17">
        <v>11.706</v>
      </c>
      <c r="J21" s="17">
        <f>2.009+8.022</f>
        <v>10.031000000000001</v>
      </c>
      <c r="K21" s="55">
        <f>AVERAGE(F21:J21)</f>
        <v>9.8689999999999998</v>
      </c>
    </row>
    <row r="22" spans="1:11" ht="3" hidden="1" customHeight="1" x14ac:dyDescent="0.2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62"/>
    </row>
    <row r="23" spans="1:11" ht="3" hidden="1" customHeight="1" x14ac:dyDescent="0.2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72"/>
    </row>
    <row r="24" spans="1:11" ht="11.25" customHeight="1" x14ac:dyDescent="0.2">
      <c r="A24" s="40" t="s">
        <v>17</v>
      </c>
      <c r="B24" s="17">
        <f>B$18/(B8-B9)*100</f>
        <v>5.5097173871330281</v>
      </c>
      <c r="C24" s="17">
        <f>C$18/(C8-C9)*100</f>
        <v>7.7786639908748638</v>
      </c>
      <c r="D24" s="17">
        <f>D$18/(D8-D9)*100</f>
        <v>20.937125559689726</v>
      </c>
      <c r="E24" s="17">
        <f>E$18/(E8-E9)*100</f>
        <v>0.6177782862372726</v>
      </c>
      <c r="F24" s="17">
        <f>F$18/(F8-F9)*100</f>
        <v>8.2257771314306485</v>
      </c>
      <c r="G24" s="17">
        <f>G$18/(G8-G9)*100</f>
        <v>6.530556128411356</v>
      </c>
      <c r="H24" s="17">
        <f>H$18/(H8-H9)*100</f>
        <v>3.3377989339566172</v>
      </c>
      <c r="I24" s="17">
        <f>I$18/(I8-I9)*100</f>
        <v>3.3471255865560203</v>
      </c>
      <c r="J24" s="17">
        <f>J$18/(J8-J9)*100</f>
        <v>12.180498579993689</v>
      </c>
      <c r="K24" s="55">
        <f>K$18/(K8-K9)*100</f>
        <v>6.5450528452857215</v>
      </c>
    </row>
    <row r="25" spans="1:11" ht="11.25" customHeight="1" x14ac:dyDescent="0.2">
      <c r="A25" s="40" t="s">
        <v>27</v>
      </c>
      <c r="B25" s="17">
        <f>B$18/B10*100</f>
        <v>21.124540199684709</v>
      </c>
      <c r="C25" s="17">
        <f>C$18/C10*100</f>
        <v>37.7444860590928</v>
      </c>
      <c r="D25" s="17">
        <f>D$18/D10*100</f>
        <v>140.7376006782535</v>
      </c>
      <c r="E25" s="17">
        <f>E$18/E10*100</f>
        <v>13.333333333333334</v>
      </c>
      <c r="F25" s="17">
        <f>F$18/F10*100</f>
        <v>45.047287207565958</v>
      </c>
      <c r="G25" s="17">
        <f>G$18/G10*100</f>
        <v>55.264688772542179</v>
      </c>
      <c r="H25" s="17">
        <f>H$18/H10*100</f>
        <v>35.777574091047967</v>
      </c>
      <c r="I25" s="17">
        <f>I$18/I10*100</f>
        <v>19.67926066865996</v>
      </c>
      <c r="J25" s="17">
        <f>J$18/J10*100</f>
        <v>62.526997840172783</v>
      </c>
      <c r="K25" s="61">
        <f>K$18/K10*100</f>
        <v>42.992743675230436</v>
      </c>
    </row>
    <row r="26" spans="1:11" ht="11.25" customHeight="1" x14ac:dyDescent="0.2">
      <c r="A26" s="40" t="s">
        <v>87</v>
      </c>
      <c r="B26" s="17">
        <f>B$18/B11*100</f>
        <v>42.693288020390831</v>
      </c>
      <c r="C26" s="17">
        <f>C$18/C11*100</f>
        <v>58.516695322857956</v>
      </c>
      <c r="D26" s="17">
        <f>D$18/D11*100</f>
        <v>161.08685104318292</v>
      </c>
      <c r="E26" s="17">
        <f>E$18/E11*100</f>
        <v>5.0991501416430589</v>
      </c>
      <c r="F26" s="17">
        <f>F$18/F11*100</f>
        <v>62.39227852464667</v>
      </c>
      <c r="G26" s="17">
        <f>G$18/G11*100</f>
        <v>46.330163374786636</v>
      </c>
      <c r="H26" s="17">
        <f>H$18/H11*100</f>
        <v>21.415508412582295</v>
      </c>
      <c r="I26" s="17">
        <f>I$18/I11*100</f>
        <v>23.223736968724939</v>
      </c>
      <c r="J26" s="17">
        <f>J$18/J11*100</f>
        <v>84.990825688073386</v>
      </c>
      <c r="K26" s="61">
        <f>K$18/K11*100</f>
        <v>45.37776857793417</v>
      </c>
    </row>
    <row r="27" spans="1:11" hidden="1" x14ac:dyDescent="0.2">
      <c r="A27" s="40" t="s">
        <v>19</v>
      </c>
      <c r="B27" s="17">
        <f>SUM(B19:B21)/B13*100</f>
        <v>3.850597902245005</v>
      </c>
      <c r="C27" s="17">
        <f>SUM(C19:C21)/C13*100</f>
        <v>1.2527283592773804</v>
      </c>
      <c r="D27" s="17">
        <f>SUM(D19:D21)/D13*100</f>
        <v>0.69720799456704563</v>
      </c>
      <c r="E27" s="17">
        <f>SUM(E19:E21)/E13*100</f>
        <v>0.83644877459310452</v>
      </c>
      <c r="F27" s="17">
        <f>SUM(F19:F21)/F13*100</f>
        <v>1.5953887476229456</v>
      </c>
      <c r="G27" s="17">
        <f>SUM(G19:G21)/G13*100</f>
        <v>1.1062035426830206</v>
      </c>
      <c r="H27" s="17">
        <f>SUM(H19:H21)/H13*100</f>
        <v>1.5407041054127686</v>
      </c>
      <c r="I27" s="17">
        <f>SUM(I19:I21)/I13*100</f>
        <v>1.7428357035660689</v>
      </c>
      <c r="J27" s="17">
        <f>SUM(J19:J21)/J13*100</f>
        <v>1.4862215953287217</v>
      </c>
      <c r="K27" s="61">
        <f>SUM(K19:K21)/K13*100</f>
        <v>1.4957803202052049</v>
      </c>
    </row>
    <row r="28" spans="1:11" hidden="1" x14ac:dyDescent="0.2">
      <c r="A28" s="74" t="s">
        <v>35</v>
      </c>
      <c r="B28" s="75">
        <f>(1-(1/(1+B27/100)))*100+B24</f>
        <v>9.2175418773392188</v>
      </c>
      <c r="C28" s="75">
        <f t="shared" ref="C28:K28" si="1">(1-(1/(1+C27/100)))*100+C24</f>
        <v>9.0158932286217262</v>
      </c>
      <c r="D28" s="75">
        <f t="shared" si="1"/>
        <v>21.629506220933745</v>
      </c>
      <c r="E28" s="75">
        <f t="shared" si="1"/>
        <v>1.4472886317105447</v>
      </c>
      <c r="F28" s="75">
        <f t="shared" si="1"/>
        <v>9.7961129186051181</v>
      </c>
      <c r="G28" s="75">
        <f t="shared" si="1"/>
        <v>7.6246566919005536</v>
      </c>
      <c r="H28" s="75">
        <f t="shared" si="1"/>
        <v>4.8551255262691022</v>
      </c>
      <c r="I28" s="75">
        <f t="shared" si="1"/>
        <v>5.0601068412203905</v>
      </c>
      <c r="J28" s="75">
        <f t="shared" si="1"/>
        <v>13.644955106176077</v>
      </c>
      <c r="K28" s="76">
        <f t="shared" si="1"/>
        <v>8.0187893055466546</v>
      </c>
    </row>
    <row r="29" spans="1:11" ht="3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66"/>
    </row>
    <row r="30" spans="1:11" ht="3" customHeight="1" x14ac:dyDescent="0.2">
      <c r="K30" s="63"/>
    </row>
    <row r="31" spans="1:11" x14ac:dyDescent="0.2">
      <c r="A31" s="43" t="s">
        <v>9</v>
      </c>
      <c r="K31" s="63"/>
    </row>
    <row r="32" spans="1:11" ht="11.25" hidden="1" customHeight="1" x14ac:dyDescent="0.2">
      <c r="A32" s="40" t="s">
        <v>28</v>
      </c>
      <c r="B32" s="1">
        <v>6425.6790000000001</v>
      </c>
      <c r="C32" s="1">
        <v>6969.2740000000003</v>
      </c>
      <c r="D32" s="1">
        <v>7208.5020000000004</v>
      </c>
      <c r="E32" s="1">
        <v>6460.3149999999996</v>
      </c>
      <c r="F32" s="1">
        <v>6324.6509999999998</v>
      </c>
      <c r="G32" s="1">
        <v>4984.1989999999996</v>
      </c>
      <c r="H32" s="1">
        <v>4986.5659999999998</v>
      </c>
      <c r="I32" s="1">
        <v>4680.38</v>
      </c>
      <c r="J32" s="1">
        <v>3365.0610000000001</v>
      </c>
      <c r="K32" s="53">
        <f>AVERAGE(F32:J32)</f>
        <v>4868.1714000000002</v>
      </c>
    </row>
    <row r="33" spans="1:11" ht="11.25" hidden="1" customHeight="1" x14ac:dyDescent="0.2">
      <c r="A33" s="40" t="s">
        <v>29</v>
      </c>
      <c r="B33" s="16">
        <v>689.13599999999997</v>
      </c>
      <c r="C33" s="16">
        <v>602.27599999999995</v>
      </c>
      <c r="D33" s="16">
        <v>674.82899999999995</v>
      </c>
      <c r="E33" s="16">
        <v>433.79500000000002</v>
      </c>
      <c r="F33" s="16">
        <v>714.07799999999997</v>
      </c>
      <c r="G33" s="16">
        <v>593.29399999999998</v>
      </c>
      <c r="H33" s="16">
        <v>505.50700000000001</v>
      </c>
      <c r="I33" s="16">
        <v>338.13099999999997</v>
      </c>
      <c r="J33" s="16">
        <v>304.267</v>
      </c>
      <c r="K33" s="58">
        <f>AVERAGE(F33:J33)</f>
        <v>491.05539999999991</v>
      </c>
    </row>
    <row r="34" spans="1:11" ht="11.25" hidden="1" customHeight="1" x14ac:dyDescent="0.2">
      <c r="A34" s="40" t="s">
        <v>86</v>
      </c>
      <c r="B34" s="16">
        <f>833.147-144.807</f>
        <v>688.34</v>
      </c>
      <c r="C34" s="16">
        <f>1084.238-218.207</f>
        <v>866.03100000000006</v>
      </c>
      <c r="D34" s="16">
        <f>1221.787-178.091</f>
        <v>1043.6959999999999</v>
      </c>
      <c r="E34" s="16">
        <f>1210.168-205.971</f>
        <v>1004.1969999999999</v>
      </c>
      <c r="F34" s="16">
        <f>1082.176-106.665</f>
        <v>975.51099999999997</v>
      </c>
      <c r="G34" s="16">
        <f>919.368-80.668</f>
        <v>838.7</v>
      </c>
      <c r="H34" s="16">
        <f>885.824-74.284</f>
        <v>811.54</v>
      </c>
      <c r="I34" s="16">
        <f>1008.487-83.396</f>
        <v>925.09100000000001</v>
      </c>
      <c r="J34" s="16">
        <f>890.915-94.217</f>
        <v>796.69799999999998</v>
      </c>
      <c r="K34" s="58">
        <f>AVERAGE(F34:J34)</f>
        <v>869.50800000000004</v>
      </c>
    </row>
    <row r="35" spans="1:11" ht="11.25" hidden="1" customHeight="1" x14ac:dyDescent="0.2">
      <c r="A35" s="40" t="s">
        <v>84</v>
      </c>
      <c r="B35" s="16">
        <v>425</v>
      </c>
      <c r="C35" s="16">
        <v>572</v>
      </c>
      <c r="D35" s="16">
        <v>408</v>
      </c>
      <c r="E35" s="16">
        <v>449</v>
      </c>
      <c r="F35" s="16">
        <v>219</v>
      </c>
      <c r="G35" s="16">
        <v>204</v>
      </c>
      <c r="H35" s="16">
        <v>221</v>
      </c>
      <c r="I35" s="16">
        <v>278</v>
      </c>
      <c r="J35" s="16">
        <v>317</v>
      </c>
      <c r="K35" s="58">
        <f>AVERAGE(F35:J35)</f>
        <v>247.8</v>
      </c>
    </row>
    <row r="36" spans="1:11" hidden="1" x14ac:dyDescent="0.2">
      <c r="A36" s="40" t="s">
        <v>30</v>
      </c>
      <c r="B36" s="16">
        <v>1360.2470000000001</v>
      </c>
      <c r="C36" s="16">
        <v>1330.828</v>
      </c>
      <c r="D36" s="16">
        <v>1391.56</v>
      </c>
      <c r="E36" s="16">
        <v>1406.075</v>
      </c>
      <c r="F36" s="16">
        <v>1308.836</v>
      </c>
      <c r="G36" s="16">
        <v>1217.481</v>
      </c>
      <c r="H36" s="16">
        <v>1115.2329999999999</v>
      </c>
      <c r="I36" s="16">
        <v>1014.338</v>
      </c>
      <c r="J36" s="16">
        <v>1017.9349999999999</v>
      </c>
      <c r="K36" s="58">
        <f>AVERAGE(F36:J36)</f>
        <v>1134.7646</v>
      </c>
    </row>
    <row r="37" spans="1:11" ht="11.25" customHeight="1" x14ac:dyDescent="0.2">
      <c r="A37" s="40" t="s">
        <v>95</v>
      </c>
      <c r="B37" s="31">
        <f>B34/(B32)*100</f>
        <v>10.71233094588136</v>
      </c>
      <c r="C37" s="31">
        <f>C34/(C32)*100</f>
        <v>12.426416295298477</v>
      </c>
      <c r="D37" s="31">
        <f>D34/(D32)*100</f>
        <v>14.478680868785219</v>
      </c>
      <c r="E37" s="31">
        <f>E34/(E32)*100</f>
        <v>15.544087246519711</v>
      </c>
      <c r="F37" s="31">
        <f>F34/(F32)*100</f>
        <v>15.423949874862661</v>
      </c>
      <c r="G37" s="31">
        <f>G34/(G32)*100</f>
        <v>16.827177245531331</v>
      </c>
      <c r="H37" s="31">
        <f>H34/(H32)*100</f>
        <v>16.27452639752487</v>
      </c>
      <c r="I37" s="31">
        <f>I34/(I32)*100</f>
        <v>19.76529683487238</v>
      </c>
      <c r="J37" s="31">
        <f>J34/(J32)*100</f>
        <v>23.675588644604066</v>
      </c>
      <c r="K37" s="67">
        <f>K34/(K32)*100</f>
        <v>17.861080240519058</v>
      </c>
    </row>
    <row r="38" spans="1:11" ht="11.25" hidden="1" customHeight="1" x14ac:dyDescent="0.2">
      <c r="A38" s="40" t="s">
        <v>83</v>
      </c>
      <c r="B38" s="17">
        <f t="shared" ref="B38:I38" si="2">B35/(B32)*100</f>
        <v>6.6140870093261732</v>
      </c>
      <c r="C38" s="17">
        <f t="shared" si="2"/>
        <v>8.2074546071800292</v>
      </c>
      <c r="D38" s="17">
        <f t="shared" si="2"/>
        <v>5.6599831698735743</v>
      </c>
      <c r="E38" s="17">
        <f t="shared" si="2"/>
        <v>6.9501254969765407</v>
      </c>
      <c r="F38" s="17">
        <f t="shared" si="2"/>
        <v>3.4626416540612284</v>
      </c>
      <c r="G38" s="17">
        <f t="shared" si="2"/>
        <v>4.0929344915802925</v>
      </c>
      <c r="H38" s="17">
        <f t="shared" si="2"/>
        <v>4.4319076494726026</v>
      </c>
      <c r="I38" s="17">
        <f t="shared" si="2"/>
        <v>5.9396886577585581</v>
      </c>
      <c r="J38" s="17">
        <f>J35/(J32)*100</f>
        <v>9.4203344307874364</v>
      </c>
      <c r="K38" s="61">
        <f>K35/(K32)*100</f>
        <v>5.0902069717594571</v>
      </c>
    </row>
    <row r="39" spans="1:11" ht="3" hidden="1" customHeight="1" x14ac:dyDescent="0.2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62"/>
    </row>
    <row r="40" spans="1:11" ht="3" hidden="1" customHeight="1" x14ac:dyDescent="0.2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72"/>
    </row>
    <row r="41" spans="1:11" hidden="1" x14ac:dyDescent="0.2">
      <c r="A41" s="40" t="s">
        <v>7</v>
      </c>
      <c r="B41" s="1">
        <v>142.27199999999999</v>
      </c>
      <c r="C41" s="1">
        <v>973.577</v>
      </c>
      <c r="D41" s="1">
        <v>208.958</v>
      </c>
      <c r="E41" s="1">
        <v>195.10599999999999</v>
      </c>
      <c r="F41" s="1">
        <v>157.44200000000001</v>
      </c>
      <c r="G41" s="1">
        <v>323.83</v>
      </c>
      <c r="H41" s="1">
        <v>5.7160000000000002</v>
      </c>
      <c r="I41" s="1">
        <v>1247.5440000000001</v>
      </c>
      <c r="J41" s="1">
        <v>313.83699999999999</v>
      </c>
      <c r="K41" s="64">
        <f>AVERAGE(F41:J41)</f>
        <v>409.67380000000003</v>
      </c>
    </row>
    <row r="42" spans="1:11" hidden="1" x14ac:dyDescent="0.2">
      <c r="A42" s="40" t="s">
        <v>25</v>
      </c>
      <c r="B42" s="46" t="s">
        <v>16</v>
      </c>
      <c r="C42" s="46" t="s">
        <v>16</v>
      </c>
      <c r="D42" s="46" t="s">
        <v>16</v>
      </c>
      <c r="E42" s="46" t="s">
        <v>16</v>
      </c>
      <c r="F42" s="46" t="s">
        <v>16</v>
      </c>
      <c r="G42" s="46" t="s">
        <v>16</v>
      </c>
      <c r="H42" s="46" t="s">
        <v>16</v>
      </c>
      <c r="I42" s="46" t="s">
        <v>16</v>
      </c>
      <c r="J42" s="46" t="s">
        <v>16</v>
      </c>
      <c r="K42" s="68" t="s">
        <v>16</v>
      </c>
    </row>
    <row r="43" spans="1:11" hidden="1" x14ac:dyDescent="0.2">
      <c r="A43" s="40" t="s">
        <v>26</v>
      </c>
      <c r="B43" s="46" t="s">
        <v>16</v>
      </c>
      <c r="C43" s="46" t="s">
        <v>16</v>
      </c>
      <c r="D43" s="46" t="s">
        <v>16</v>
      </c>
      <c r="E43" s="46" t="s">
        <v>16</v>
      </c>
      <c r="F43" s="46" t="s">
        <v>16</v>
      </c>
      <c r="G43" s="46" t="s">
        <v>16</v>
      </c>
      <c r="H43" s="46" t="s">
        <v>16</v>
      </c>
      <c r="I43" s="46" t="s">
        <v>16</v>
      </c>
      <c r="J43" s="46" t="s">
        <v>16</v>
      </c>
      <c r="K43" s="68" t="s">
        <v>16</v>
      </c>
    </row>
    <row r="44" spans="1:11" hidden="1" x14ac:dyDescent="0.2">
      <c r="A44" s="40" t="s">
        <v>14</v>
      </c>
      <c r="B44" s="17">
        <v>23.152999999999999</v>
      </c>
      <c r="C44" s="17">
        <v>36.981000000000002</v>
      </c>
      <c r="D44" s="17">
        <f>28.609-1.052</f>
        <v>27.557000000000002</v>
      </c>
      <c r="E44" s="17">
        <f>22.227-0.303</f>
        <v>21.923999999999999</v>
      </c>
      <c r="F44" s="17">
        <f>21.946</f>
        <v>21.946000000000002</v>
      </c>
      <c r="G44" s="17">
        <v>18</v>
      </c>
      <c r="H44" s="17">
        <v>23.773</v>
      </c>
      <c r="I44" s="17">
        <f>26.4+1.6</f>
        <v>28</v>
      </c>
      <c r="J44" s="17">
        <f>8.194+16.017</f>
        <v>24.210999999999999</v>
      </c>
      <c r="K44" s="61">
        <f>AVERAGE(F44:J44)</f>
        <v>23.186</v>
      </c>
    </row>
    <row r="45" spans="1:11" ht="3" hidden="1" customHeight="1" x14ac:dyDescent="0.2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56"/>
    </row>
    <row r="46" spans="1:11" ht="3" hidden="1" customHeight="1" x14ac:dyDescent="0.2">
      <c r="K46" s="63"/>
    </row>
    <row r="47" spans="1:11" ht="11.25" customHeight="1" x14ac:dyDescent="0.2">
      <c r="A47" s="40" t="s">
        <v>8</v>
      </c>
      <c r="B47" s="17">
        <f>B$41/B32*100</f>
        <v>2.2141162046843608</v>
      </c>
      <c r="C47" s="17">
        <f>C$41/C32*100</f>
        <v>13.969561248416978</v>
      </c>
      <c r="D47" s="17">
        <f>D$41/D32*100</f>
        <v>2.8987714784569665</v>
      </c>
      <c r="E47" s="17">
        <f>E$41/E32*100</f>
        <v>3.0200694548176057</v>
      </c>
      <c r="F47" s="17">
        <f>F$41/F32*100</f>
        <v>2.4893389374370223</v>
      </c>
      <c r="G47" s="17">
        <f>G$41/G32*100</f>
        <v>6.4971322372963032</v>
      </c>
      <c r="H47" s="17">
        <f>H$41/H32*100</f>
        <v>0.11462798246328235</v>
      </c>
      <c r="I47" s="17">
        <f>I$41/I32*100</f>
        <v>26.654758801635765</v>
      </c>
      <c r="J47" s="17">
        <f>J$41/J32*100</f>
        <v>9.3263391064827648</v>
      </c>
      <c r="K47" s="61">
        <f>K$41/K32*100</f>
        <v>8.4153528365907579</v>
      </c>
    </row>
    <row r="48" spans="1:11" ht="11.25" customHeight="1" x14ac:dyDescent="0.2">
      <c r="A48" s="40" t="s">
        <v>27</v>
      </c>
      <c r="B48" s="17">
        <f>B$41/B33*100</f>
        <v>20.644981542104894</v>
      </c>
      <c r="C48" s="17">
        <f>C$41/C33*100</f>
        <v>161.64964235666042</v>
      </c>
      <c r="D48" s="17">
        <f>D$41/D33*100</f>
        <v>30.964585102299992</v>
      </c>
      <c r="E48" s="17">
        <f>E$41/E33*100</f>
        <v>44.976544220196175</v>
      </c>
      <c r="F48" s="17">
        <f>F$41/F33*100</f>
        <v>22.048291643209847</v>
      </c>
      <c r="G48" s="17">
        <f>G$41/G33*100</f>
        <v>54.581708225601467</v>
      </c>
      <c r="H48" s="17">
        <f>H$41/H33*100</f>
        <v>1.1307459639530215</v>
      </c>
      <c r="I48" s="17">
        <f>I$41/I33*100</f>
        <v>368.95286146493527</v>
      </c>
      <c r="J48" s="17">
        <f>J$41/J33*100</f>
        <v>103.14526386364606</v>
      </c>
      <c r="K48" s="61">
        <f>K$41/K33*100</f>
        <v>83.427205973093891</v>
      </c>
    </row>
    <row r="49" spans="1:11" ht="11.25" customHeight="1" x14ac:dyDescent="0.2">
      <c r="A49" s="40" t="s">
        <v>87</v>
      </c>
      <c r="B49" s="17">
        <f>B$41/B34*100</f>
        <v>20.668855507452712</v>
      </c>
      <c r="C49" s="17">
        <f>C$41/C34*100</f>
        <v>112.41826216382553</v>
      </c>
      <c r="D49" s="17">
        <f>D$41/D34*100</f>
        <v>20.020963958853923</v>
      </c>
      <c r="E49" s="17">
        <f>E$41/E34*100</f>
        <v>19.429056250914911</v>
      </c>
      <c r="F49" s="17">
        <f>F$41/F34*100</f>
        <v>16.139438714683894</v>
      </c>
      <c r="G49" s="17">
        <f>G$41/G34*100</f>
        <v>38.610945510909737</v>
      </c>
      <c r="H49" s="17">
        <f>H$41/H34*100</f>
        <v>0.70433989698597732</v>
      </c>
      <c r="I49" s="17">
        <f>I$41/I34*100</f>
        <v>134.85635467213498</v>
      </c>
      <c r="J49" s="17">
        <f>J$41/J34*100</f>
        <v>39.392216373079883</v>
      </c>
      <c r="K49" s="61">
        <f>K$41/K34*100</f>
        <v>47.115587205638136</v>
      </c>
    </row>
    <row r="50" spans="1:11" hidden="1" x14ac:dyDescent="0.2">
      <c r="A50" s="40" t="s">
        <v>13</v>
      </c>
      <c r="B50" s="17">
        <f>SUM(B42:B44)/B36*100</f>
        <v>1.7021173360426449</v>
      </c>
      <c r="C50" s="17">
        <f>SUM(C42:C44)/C36*100</f>
        <v>2.7787963583573534</v>
      </c>
      <c r="D50" s="17">
        <f>SUM(D42:D44)/D36*100</f>
        <v>1.9802954957026651</v>
      </c>
      <c r="E50" s="17">
        <f>SUM(E42:E44)/E36*100</f>
        <v>1.5592340380136194</v>
      </c>
      <c r="F50" s="17">
        <f>SUM(F42:F44)/F36*100</f>
        <v>1.6767570574159025</v>
      </c>
      <c r="G50" s="17">
        <f>SUM(G42:G44)/G36*100</f>
        <v>1.4784624975666971</v>
      </c>
      <c r="H50" s="17">
        <f>SUM(H42:H44)/H36*100</f>
        <v>2.1316621728374252</v>
      </c>
      <c r="I50" s="17">
        <f>SUM(I42:I44)/I36*100</f>
        <v>2.7604210825188451</v>
      </c>
      <c r="J50" s="17">
        <f>SUM(J42:J44)/J36*100</f>
        <v>2.3784426314057381</v>
      </c>
      <c r="K50" s="61">
        <f>SUM(K42:K44)/K36*100</f>
        <v>2.0432431536902018</v>
      </c>
    </row>
    <row r="51" spans="1:11" hidden="1" x14ac:dyDescent="0.2">
      <c r="A51" s="74" t="s">
        <v>35</v>
      </c>
      <c r="B51" s="75">
        <f t="shared" ref="B51:K51" si="3">(1-(1/(1+B50/100)))*100+B47</f>
        <v>3.8877463911813934</v>
      </c>
      <c r="C51" s="75">
        <f t="shared" si="3"/>
        <v>16.673228207765838</v>
      </c>
      <c r="D51" s="75">
        <f t="shared" si="3"/>
        <v>4.8406127783638766</v>
      </c>
      <c r="E51" s="75">
        <f t="shared" si="3"/>
        <v>4.5553646476013423</v>
      </c>
      <c r="F51" s="75">
        <f t="shared" si="3"/>
        <v>4.1384445009327671</v>
      </c>
      <c r="G51" s="75">
        <f t="shared" si="3"/>
        <v>7.9540546828863175</v>
      </c>
      <c r="H51" s="75">
        <f t="shared" si="3"/>
        <v>2.2017987260765692</v>
      </c>
      <c r="I51" s="75">
        <f t="shared" si="3"/>
        <v>29.341027555149498</v>
      </c>
      <c r="J51" s="75">
        <f t="shared" si="3"/>
        <v>11.649526068770204</v>
      </c>
      <c r="K51" s="76">
        <f t="shared" si="3"/>
        <v>10.417683505964733</v>
      </c>
    </row>
    <row r="52" spans="1:11" ht="3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59"/>
    </row>
    <row r="53" spans="1:11" ht="3" customHeight="1" x14ac:dyDescent="0.2">
      <c r="K53" s="63"/>
    </row>
    <row r="54" spans="1:11" x14ac:dyDescent="0.2">
      <c r="A54" s="43" t="s">
        <v>33</v>
      </c>
      <c r="K54" s="63"/>
    </row>
    <row r="55" spans="1:11" ht="11.25" hidden="1" customHeight="1" x14ac:dyDescent="0.2">
      <c r="A55" s="40" t="s">
        <v>28</v>
      </c>
      <c r="E55" s="1">
        <v>120.17700000000001</v>
      </c>
      <c r="F55" s="1">
        <v>243.09899999999999</v>
      </c>
      <c r="G55" s="1">
        <v>522.18899999999996</v>
      </c>
      <c r="H55" s="1">
        <v>972.30899999999997</v>
      </c>
      <c r="I55" s="1">
        <v>1528.5450000000001</v>
      </c>
      <c r="J55" s="1">
        <v>1575.3309999999999</v>
      </c>
      <c r="K55" s="64">
        <f>AVERAGE(F55:J55)</f>
        <v>968.29459999999995</v>
      </c>
    </row>
    <row r="56" spans="1:11" ht="11.25" hidden="1" customHeight="1" x14ac:dyDescent="0.2">
      <c r="A56" s="40" t="s">
        <v>29</v>
      </c>
      <c r="E56" s="16">
        <v>13.279</v>
      </c>
      <c r="F56" s="16">
        <v>50.026000000000003</v>
      </c>
      <c r="G56" s="16">
        <v>88.977999999999994</v>
      </c>
      <c r="H56" s="16">
        <v>125.42</v>
      </c>
      <c r="I56" s="16">
        <v>278.01900000000001</v>
      </c>
      <c r="J56" s="16">
        <v>306.02199999999999</v>
      </c>
      <c r="K56" s="65">
        <f>AVERAGE(F56:J56)</f>
        <v>169.69299999999998</v>
      </c>
    </row>
    <row r="57" spans="1:11" ht="11.25" hidden="1" customHeight="1" x14ac:dyDescent="0.2">
      <c r="A57" s="40" t="s">
        <v>86</v>
      </c>
      <c r="E57" s="16">
        <f>39.444-2.346</f>
        <v>37.097999999999999</v>
      </c>
      <c r="F57" s="16">
        <f>65.106-3.248</f>
        <v>61.857999999999997</v>
      </c>
      <c r="G57" s="16">
        <f>132.222-13.625</f>
        <v>118.59700000000001</v>
      </c>
      <c r="H57" s="16">
        <f>257.179-46.026</f>
        <v>211.15299999999996</v>
      </c>
      <c r="I57" s="16">
        <f>395.643-98.861</f>
        <v>296.78199999999998</v>
      </c>
      <c r="J57" s="16">
        <f>385.985-110.725</f>
        <v>275.26</v>
      </c>
      <c r="K57" s="65">
        <f>AVERAGE(F57:J57)</f>
        <v>192.72999999999996</v>
      </c>
    </row>
    <row r="58" spans="1:11" ht="11.25" hidden="1" customHeight="1" x14ac:dyDescent="0.2">
      <c r="A58" s="40" t="s">
        <v>84</v>
      </c>
      <c r="E58" s="16">
        <v>6.1520000000000001</v>
      </c>
      <c r="F58" s="16">
        <v>8.8000000000000007</v>
      </c>
      <c r="G58" s="16">
        <v>30</v>
      </c>
      <c r="H58" s="16">
        <f>13+19+27+28</f>
        <v>87</v>
      </c>
      <c r="I58" s="16">
        <f>34+48+54+57</f>
        <v>193</v>
      </c>
      <c r="J58" s="16">
        <f>68+75+83</f>
        <v>226</v>
      </c>
      <c r="K58" s="65">
        <f>AVERAGE(F58:J58)</f>
        <v>108.96</v>
      </c>
    </row>
    <row r="59" spans="1:11" hidden="1" x14ac:dyDescent="0.2">
      <c r="A59" s="40" t="s">
        <v>30</v>
      </c>
      <c r="E59" s="16">
        <f>41.745+34.619+10.957</f>
        <v>87.320999999999998</v>
      </c>
      <c r="F59" s="16">
        <f>43.308+34.689+10.957</f>
        <v>88.954000000000008</v>
      </c>
      <c r="G59" s="16">
        <v>101.48</v>
      </c>
      <c r="H59" s="16">
        <v>108.64700000000001</v>
      </c>
      <c r="I59" s="16">
        <v>120.351</v>
      </c>
      <c r="J59" s="16">
        <v>122.197</v>
      </c>
      <c r="K59" s="65">
        <f>AVERAGE(F59:J59)</f>
        <v>108.3258</v>
      </c>
    </row>
    <row r="60" spans="1:11" ht="11.25" customHeight="1" x14ac:dyDescent="0.2">
      <c r="A60" s="40" t="s">
        <v>95</v>
      </c>
      <c r="B60" s="11"/>
      <c r="C60" s="11"/>
      <c r="D60" s="11"/>
      <c r="E60" s="31">
        <f>E57/(E55)*100</f>
        <v>30.869467535385304</v>
      </c>
      <c r="F60" s="31">
        <f>F57/(F55)*100</f>
        <v>25.445600352119918</v>
      </c>
      <c r="G60" s="31">
        <f>G57/(G55)*100</f>
        <v>22.711508668317411</v>
      </c>
      <c r="H60" s="31">
        <f>H57/(H55)*100</f>
        <v>21.716655919054535</v>
      </c>
      <c r="I60" s="31">
        <f>I57/(I55)*100</f>
        <v>19.415980556673173</v>
      </c>
      <c r="J60" s="31">
        <f>J57/(J55)*100</f>
        <v>17.473153261124171</v>
      </c>
      <c r="K60" s="67">
        <f>K57/(K55)*100</f>
        <v>19.904066386407603</v>
      </c>
    </row>
    <row r="61" spans="1:11" ht="11.25" hidden="1" customHeight="1" x14ac:dyDescent="0.2">
      <c r="A61" s="40" t="s">
        <v>83</v>
      </c>
      <c r="B61" s="11"/>
      <c r="C61" s="11"/>
      <c r="D61" s="11"/>
      <c r="E61" s="17">
        <f t="shared" ref="E61:I61" si="4">E58/(E55)*100</f>
        <v>5.1191159706100162</v>
      </c>
      <c r="F61" s="17">
        <f t="shared" si="4"/>
        <v>3.6199243929427936</v>
      </c>
      <c r="G61" s="17">
        <f t="shared" si="4"/>
        <v>5.7450463337986823</v>
      </c>
      <c r="H61" s="17">
        <f t="shared" si="4"/>
        <v>8.9477727759385139</v>
      </c>
      <c r="I61" s="17">
        <f t="shared" si="4"/>
        <v>12.626386530982078</v>
      </c>
      <c r="J61" s="17">
        <f>J58/(J55)*100</f>
        <v>14.34619137184503</v>
      </c>
      <c r="K61" s="61">
        <f>K58/(K55)*100</f>
        <v>11.252773690982062</v>
      </c>
    </row>
    <row r="62" spans="1:11" ht="3" hidden="1" customHeight="1" x14ac:dyDescent="0.2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62"/>
    </row>
    <row r="63" spans="1:11" ht="3" hidden="1" customHeight="1" x14ac:dyDescent="0.2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72"/>
    </row>
    <row r="64" spans="1:11" hidden="1" x14ac:dyDescent="0.2">
      <c r="A64" s="40" t="s">
        <v>7</v>
      </c>
      <c r="E64" s="1">
        <v>0</v>
      </c>
      <c r="F64" s="1">
        <v>4.4669999999999996</v>
      </c>
      <c r="G64" s="1">
        <v>7.4039999999999999</v>
      </c>
      <c r="H64" s="1">
        <v>57.036000000000001</v>
      </c>
      <c r="I64" s="1">
        <v>19.196999999999999</v>
      </c>
      <c r="J64" s="1">
        <v>250.755</v>
      </c>
      <c r="K64" s="64">
        <f>AVERAGE(F64:J64)</f>
        <v>67.771799999999999</v>
      </c>
    </row>
    <row r="65" spans="1:11" hidden="1" x14ac:dyDescent="0.2">
      <c r="A65" s="40" t="s">
        <v>25</v>
      </c>
      <c r="E65" s="47" t="s">
        <v>16</v>
      </c>
      <c r="F65" s="47" t="s">
        <v>16</v>
      </c>
      <c r="G65" s="17">
        <v>0.129</v>
      </c>
      <c r="H65" s="17">
        <v>0.86</v>
      </c>
      <c r="I65" s="17">
        <v>0.48699999999999999</v>
      </c>
      <c r="J65" s="17">
        <f>0.241+0.07+0.04</f>
        <v>0.35099999999999998</v>
      </c>
      <c r="K65" s="61">
        <f>AVERAGE(F65:J65)</f>
        <v>0.45674999999999999</v>
      </c>
    </row>
    <row r="66" spans="1:11" hidden="1" x14ac:dyDescent="0.2">
      <c r="A66" s="40" t="s">
        <v>26</v>
      </c>
      <c r="E66" s="47" t="s">
        <v>16</v>
      </c>
      <c r="F66" s="47" t="s">
        <v>16</v>
      </c>
      <c r="G66" s="47" t="s">
        <v>16</v>
      </c>
      <c r="H66" s="47" t="s">
        <v>16</v>
      </c>
      <c r="I66" s="47" t="s">
        <v>16</v>
      </c>
      <c r="J66" s="47" t="s">
        <v>16</v>
      </c>
      <c r="K66" s="69" t="s">
        <v>16</v>
      </c>
    </row>
    <row r="67" spans="1:11" hidden="1" x14ac:dyDescent="0.2">
      <c r="A67" s="40" t="s">
        <v>14</v>
      </c>
      <c r="E67" s="17">
        <v>1.704</v>
      </c>
      <c r="F67" s="17">
        <v>1.796</v>
      </c>
      <c r="G67" s="17">
        <f>3.665+0.164</f>
        <v>3.8290000000000002</v>
      </c>
      <c r="H67" s="17">
        <f>5.864+0.293+0.232</f>
        <v>6.3890000000000002</v>
      </c>
      <c r="I67" s="17">
        <f>3.659+1.154+0.217</f>
        <v>5.0299999999999994</v>
      </c>
      <c r="J67" s="17">
        <f>1.929+1.216</f>
        <v>3.145</v>
      </c>
      <c r="K67" s="61">
        <f>AVERAGE(F67:J67)</f>
        <v>4.0377999999999989</v>
      </c>
    </row>
    <row r="68" spans="1:11" ht="3" hidden="1" customHeight="1" x14ac:dyDescent="0.2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62"/>
    </row>
    <row r="69" spans="1:11" ht="3" hidden="1" customHeight="1" x14ac:dyDescent="0.2">
      <c r="K69" s="63"/>
    </row>
    <row r="70" spans="1:11" ht="11.25" customHeight="1" x14ac:dyDescent="0.2">
      <c r="A70" s="40" t="s">
        <v>8</v>
      </c>
      <c r="B70" s="31"/>
      <c r="C70" s="31"/>
      <c r="D70" s="31"/>
      <c r="E70" s="17">
        <f>E$64/E55*100</f>
        <v>0</v>
      </c>
      <c r="F70" s="17">
        <f>F$64/F55*100</f>
        <v>1.8375229844631198</v>
      </c>
      <c r="G70" s="17">
        <f>G$64/G55*100</f>
        <v>1.4178774351815149</v>
      </c>
      <c r="H70" s="17">
        <f>H$64/H55*100</f>
        <v>5.8660364143497592</v>
      </c>
      <c r="I70" s="17">
        <f>I$64/I55*100</f>
        <v>1.255900218835559</v>
      </c>
      <c r="J70" s="17">
        <f>J$64/J55*100</f>
        <v>15.917607156845134</v>
      </c>
      <c r="K70" s="61">
        <f>K$64/K55*100</f>
        <v>6.9990889136426055</v>
      </c>
    </row>
    <row r="71" spans="1:11" ht="11.25" customHeight="1" x14ac:dyDescent="0.2">
      <c r="A71" s="40" t="s">
        <v>27</v>
      </c>
      <c r="B71" s="17"/>
      <c r="C71" s="17"/>
      <c r="D71" s="17"/>
      <c r="E71" s="17">
        <f>E$64/E56*100</f>
        <v>0</v>
      </c>
      <c r="F71" s="17">
        <f>F$64/F56*100</f>
        <v>8.9293567344980591</v>
      </c>
      <c r="G71" s="17">
        <f>G$64/G56*100</f>
        <v>8.3211580390658373</v>
      </c>
      <c r="H71" s="17">
        <f>H$64/H56*100</f>
        <v>45.476000637856799</v>
      </c>
      <c r="I71" s="17">
        <f>I$64/I56*100</f>
        <v>6.9049237642031649</v>
      </c>
      <c r="J71" s="17">
        <f>J$64/J56*100</f>
        <v>81.94018730679494</v>
      </c>
      <c r="K71" s="61">
        <f>K$64/K56*100</f>
        <v>39.937887832733232</v>
      </c>
    </row>
    <row r="72" spans="1:11" ht="11.25" customHeight="1" x14ac:dyDescent="0.2">
      <c r="A72" s="40" t="s">
        <v>87</v>
      </c>
      <c r="B72" s="17"/>
      <c r="C72" s="17"/>
      <c r="D72" s="17"/>
      <c r="E72" s="17">
        <f>E$64/E57*100</f>
        <v>0</v>
      </c>
      <c r="F72" s="17">
        <f>F$64/F57*100</f>
        <v>7.2213779947621974</v>
      </c>
      <c r="G72" s="17">
        <f>G$64/G57*100</f>
        <v>6.2429909694174386</v>
      </c>
      <c r="H72" s="17">
        <f>H$64/H57*100</f>
        <v>27.011692943031836</v>
      </c>
      <c r="I72" s="17">
        <f>I$64/I57*100</f>
        <v>6.4683842011981865</v>
      </c>
      <c r="J72" s="17">
        <f>J$64/J57*100</f>
        <v>91.097507810797069</v>
      </c>
      <c r="K72" s="61">
        <f>K$64/K57*100</f>
        <v>35.164115602137713</v>
      </c>
    </row>
    <row r="73" spans="1:11" hidden="1" x14ac:dyDescent="0.2">
      <c r="A73" s="40" t="s">
        <v>13</v>
      </c>
      <c r="B73" s="17"/>
      <c r="C73" s="17"/>
      <c r="D73" s="17"/>
      <c r="E73" s="17">
        <f>SUM(E65:E67)/E59*100</f>
        <v>1.951420620469303</v>
      </c>
      <c r="F73" s="17">
        <f>SUM(F65:F67)/F59*100</f>
        <v>2.0190210670683726</v>
      </c>
      <c r="G73" s="17">
        <f>SUM(G65:G67)/G59*100</f>
        <v>3.9002759164367364</v>
      </c>
      <c r="H73" s="17">
        <f>SUM(H65:H67)/H59*100</f>
        <v>6.6720664169282173</v>
      </c>
      <c r="I73" s="17">
        <f>SUM(I65:I67)/I59*100</f>
        <v>4.5840915322681157</v>
      </c>
      <c r="J73" s="17">
        <f>SUM(J65:J67)/J59*100</f>
        <v>2.8609540332414052</v>
      </c>
      <c r="K73" s="61">
        <f>SUM(K65:K67)/K59*100</f>
        <v>4.1491039069178335</v>
      </c>
    </row>
    <row r="74" spans="1:11" hidden="1" x14ac:dyDescent="0.2">
      <c r="A74" s="74" t="s">
        <v>35</v>
      </c>
      <c r="B74" s="75"/>
      <c r="C74" s="75"/>
      <c r="D74" s="75"/>
      <c r="E74" s="75">
        <f t="shared" ref="E74:K74" si="5">(1-(1/(1+E73/100)))*100+E70</f>
        <v>1.9140690817186279</v>
      </c>
      <c r="F74" s="75">
        <f t="shared" si="5"/>
        <v>3.8165863453446587</v>
      </c>
      <c r="G74" s="75">
        <f t="shared" si="5"/>
        <v>5.1717422656980219</v>
      </c>
      <c r="H74" s="75">
        <f t="shared" si="5"/>
        <v>12.120782048366459</v>
      </c>
      <c r="I74" s="75">
        <f t="shared" si="5"/>
        <v>5.6390635327834948</v>
      </c>
      <c r="J74" s="75">
        <f t="shared" si="5"/>
        <v>18.698987185963698</v>
      </c>
      <c r="K74" s="76">
        <f t="shared" si="5"/>
        <v>10.98290034482501</v>
      </c>
    </row>
    <row r="75" spans="1:11" ht="3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66" t="e">
        <f>AVERAGE(J75)</f>
        <v>#DIV/0!</v>
      </c>
    </row>
    <row r="76" spans="1:11" ht="3" customHeight="1" x14ac:dyDescent="0.2">
      <c r="K76" s="63"/>
    </row>
    <row r="77" spans="1:11" x14ac:dyDescent="0.2">
      <c r="A77" s="43" t="s">
        <v>10</v>
      </c>
      <c r="K77" s="63"/>
    </row>
    <row r="78" spans="1:11" ht="11.25" hidden="1" customHeight="1" x14ac:dyDescent="0.2">
      <c r="A78" s="40" t="s">
        <v>28</v>
      </c>
      <c r="F78" s="1">
        <v>1974</v>
      </c>
      <c r="G78" s="1">
        <v>3711</v>
      </c>
      <c r="H78" s="1">
        <v>5089</v>
      </c>
      <c r="I78" s="1">
        <v>7872</v>
      </c>
      <c r="J78" s="1">
        <v>8615</v>
      </c>
      <c r="K78" s="64">
        <f>AVERAGE(F78:J78)</f>
        <v>5452.2</v>
      </c>
    </row>
    <row r="79" spans="1:11" ht="11.25" hidden="1" customHeight="1" x14ac:dyDescent="0.2">
      <c r="A79" s="40" t="s">
        <v>29</v>
      </c>
      <c r="F79" s="16">
        <v>293</v>
      </c>
      <c r="G79" s="16">
        <v>606</v>
      </c>
      <c r="H79" s="16">
        <v>1235</v>
      </c>
      <c r="I79" s="16">
        <v>1362</v>
      </c>
      <c r="J79" s="16">
        <v>1314</v>
      </c>
      <c r="K79" s="65">
        <f>AVERAGE(F79:J79)</f>
        <v>962</v>
      </c>
    </row>
    <row r="80" spans="1:11" ht="11.25" hidden="1" customHeight="1" x14ac:dyDescent="0.2">
      <c r="A80" s="40" t="s">
        <v>86</v>
      </c>
      <c r="F80" s="16">
        <f>144-9</f>
        <v>135</v>
      </c>
      <c r="G80" s="16">
        <f>388-114</f>
        <v>274</v>
      </c>
      <c r="H80" s="16">
        <f>1399-843</f>
        <v>556</v>
      </c>
      <c r="I80" s="16">
        <f>1415-604</f>
        <v>811</v>
      </c>
      <c r="J80" s="16">
        <f>1555-643</f>
        <v>912</v>
      </c>
      <c r="K80" s="65">
        <f>AVERAGE(F80:J80)</f>
        <v>537.6</v>
      </c>
    </row>
    <row r="81" spans="1:11" ht="11.25" hidden="1" customHeight="1" x14ac:dyDescent="0.2">
      <c r="A81" s="40" t="s">
        <v>84</v>
      </c>
      <c r="F81" s="16">
        <v>20</v>
      </c>
      <c r="G81" s="16">
        <v>217</v>
      </c>
      <c r="H81" s="16">
        <v>1572</v>
      </c>
      <c r="I81" s="16">
        <v>906</v>
      </c>
      <c r="J81" s="16">
        <v>941</v>
      </c>
      <c r="K81" s="65">
        <f>AVERAGE(F81:J81)</f>
        <v>731.2</v>
      </c>
    </row>
    <row r="82" spans="1:11" hidden="1" x14ac:dyDescent="0.2">
      <c r="A82" s="40" t="s">
        <v>30</v>
      </c>
      <c r="F82" s="16">
        <v>1172</v>
      </c>
      <c r="G82" s="16">
        <v>1330</v>
      </c>
      <c r="H82" s="16">
        <v>2372</v>
      </c>
      <c r="I82" s="16">
        <v>2547</v>
      </c>
      <c r="J82" s="16">
        <f>2616+SUM(J88:J89)</f>
        <v>2866</v>
      </c>
      <c r="K82" s="65">
        <f>AVERAGE(F82:J82)</f>
        <v>2057.4</v>
      </c>
    </row>
    <row r="83" spans="1:11" ht="11.25" customHeight="1" x14ac:dyDescent="0.2">
      <c r="A83" s="40" t="s">
        <v>95</v>
      </c>
      <c r="B83" s="11"/>
      <c r="C83" s="11"/>
      <c r="D83" s="11"/>
      <c r="E83" s="11"/>
      <c r="F83" s="31">
        <f>F80/(F78)*100</f>
        <v>6.8389057750759878</v>
      </c>
      <c r="G83" s="31">
        <f>G80/(G78)*100</f>
        <v>7.3834545944489349</v>
      </c>
      <c r="H83" s="31">
        <f>H80/(H78)*100</f>
        <v>10.925525643544901</v>
      </c>
      <c r="I83" s="31">
        <f>I80/(I78)*100</f>
        <v>10.302337398373984</v>
      </c>
      <c r="J83" s="31">
        <f>J80/(J78)*100</f>
        <v>10.586186883343006</v>
      </c>
      <c r="K83" s="67">
        <f>K80/(K78)*100</f>
        <v>9.8602399031583587</v>
      </c>
    </row>
    <row r="84" spans="1:11" ht="11.25" hidden="1" customHeight="1" x14ac:dyDescent="0.2">
      <c r="A84" s="40" t="s">
        <v>83</v>
      </c>
      <c r="B84" s="11"/>
      <c r="C84" s="11"/>
      <c r="D84" s="11"/>
      <c r="E84" s="11"/>
      <c r="F84" s="17">
        <f t="shared" ref="F84:I84" si="6">F81/(F78)*100</f>
        <v>1.0131712259371835</v>
      </c>
      <c r="G84" s="17">
        <f t="shared" si="6"/>
        <v>5.8474804634869306</v>
      </c>
      <c r="H84" s="17">
        <f t="shared" si="6"/>
        <v>30.890155236785223</v>
      </c>
      <c r="I84" s="17">
        <f t="shared" si="6"/>
        <v>11.509146341463415</v>
      </c>
      <c r="J84" s="17">
        <f>J81/(J78)*100</f>
        <v>10.922809053975623</v>
      </c>
      <c r="K84" s="61">
        <f>K81/(K78)*100</f>
        <v>13.411100106379079</v>
      </c>
    </row>
    <row r="85" spans="1:11" ht="3" hidden="1" customHeight="1" x14ac:dyDescent="0.2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62"/>
    </row>
    <row r="86" spans="1:11" ht="3" hidden="1" customHeight="1" x14ac:dyDescent="0.2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72"/>
    </row>
    <row r="87" spans="1:11" hidden="1" x14ac:dyDescent="0.2">
      <c r="A87" s="40" t="s">
        <v>7</v>
      </c>
      <c r="F87" s="1">
        <v>22</v>
      </c>
      <c r="G87" s="1">
        <v>24</v>
      </c>
      <c r="H87" s="1">
        <v>387</v>
      </c>
      <c r="I87" s="1">
        <v>285</v>
      </c>
      <c r="J87" s="1">
        <f>754+4590</f>
        <v>5344</v>
      </c>
      <c r="K87" s="64">
        <f>AVERAGE(F87:J87)</f>
        <v>1212.4000000000001</v>
      </c>
    </row>
    <row r="88" spans="1:11" hidden="1" x14ac:dyDescent="0.2">
      <c r="A88" s="40" t="s">
        <v>25</v>
      </c>
      <c r="F88" s="17">
        <v>6</v>
      </c>
      <c r="G88" s="17">
        <v>2</v>
      </c>
      <c r="H88" s="17">
        <v>26</v>
      </c>
      <c r="I88" s="17">
        <v>9</v>
      </c>
      <c r="J88" s="17">
        <f>178+23</f>
        <v>201</v>
      </c>
      <c r="K88" s="61">
        <f>AVERAGE(F88:J88)</f>
        <v>48.8</v>
      </c>
    </row>
    <row r="89" spans="1:11" hidden="1" x14ac:dyDescent="0.2">
      <c r="A89" s="40" t="s">
        <v>26</v>
      </c>
      <c r="F89" s="47" t="s">
        <v>16</v>
      </c>
      <c r="G89" s="47" t="s">
        <v>16</v>
      </c>
      <c r="H89" s="47" t="s">
        <v>16</v>
      </c>
      <c r="I89" s="47" t="s">
        <v>16</v>
      </c>
      <c r="J89" s="17">
        <f>46+3</f>
        <v>49</v>
      </c>
      <c r="K89" s="61">
        <f>AVERAGE(F89:J89)</f>
        <v>49</v>
      </c>
    </row>
    <row r="90" spans="1:11" hidden="1" x14ac:dyDescent="0.2">
      <c r="A90" s="40" t="s">
        <v>14</v>
      </c>
      <c r="F90" s="17">
        <v>70</v>
      </c>
      <c r="G90" s="17">
        <v>102</v>
      </c>
      <c r="H90" s="17">
        <f>135+279-123</f>
        <v>291</v>
      </c>
      <c r="I90" s="17">
        <f>101+65-27</f>
        <v>139</v>
      </c>
      <c r="J90" s="17">
        <v>38</v>
      </c>
      <c r="K90" s="61">
        <f>AVERAGE(F90:J90)</f>
        <v>128</v>
      </c>
    </row>
    <row r="91" spans="1:11" ht="3" hidden="1" customHeight="1" x14ac:dyDescent="0.2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62"/>
    </row>
    <row r="92" spans="1:11" ht="3" hidden="1" customHeight="1" x14ac:dyDescent="0.2">
      <c r="K92" s="63"/>
    </row>
    <row r="93" spans="1:11" ht="11.25" customHeight="1" x14ac:dyDescent="0.2">
      <c r="A93" s="40" t="s">
        <v>8</v>
      </c>
      <c r="B93" s="31"/>
      <c r="C93" s="31"/>
      <c r="D93" s="31"/>
      <c r="E93" s="31"/>
      <c r="F93" s="17">
        <f>F$87/F78*100</f>
        <v>1.1144883485309016</v>
      </c>
      <c r="G93" s="17">
        <f>G$87/G78*100</f>
        <v>0.64672594987873888</v>
      </c>
      <c r="H93" s="17">
        <f>H$87/H78*100</f>
        <v>7.6046374533307137</v>
      </c>
      <c r="I93" s="17">
        <f>I$87/I78*100</f>
        <v>3.6204268292682924</v>
      </c>
      <c r="J93" s="17">
        <f>J$87/J78*100</f>
        <v>62.031340684851997</v>
      </c>
      <c r="K93" s="61">
        <f>K$87/K78*100</f>
        <v>22.236895198268591</v>
      </c>
    </row>
    <row r="94" spans="1:11" ht="11.25" customHeight="1" x14ac:dyDescent="0.2">
      <c r="A94" s="40" t="s">
        <v>27</v>
      </c>
      <c r="B94" s="17"/>
      <c r="C94" s="17"/>
      <c r="D94" s="17"/>
      <c r="E94" s="17"/>
      <c r="F94" s="17">
        <f>F$87/F79*100</f>
        <v>7.5085324232081918</v>
      </c>
      <c r="G94" s="17">
        <f>G$87/G79*100</f>
        <v>3.9603960396039604</v>
      </c>
      <c r="H94" s="17">
        <f>H$87/H79*100</f>
        <v>31.33603238866397</v>
      </c>
      <c r="I94" s="17">
        <f>I$87/I79*100</f>
        <v>20.92511013215859</v>
      </c>
      <c r="J94" s="17">
        <f>J$87/J79*100</f>
        <v>406.69710806697105</v>
      </c>
      <c r="K94" s="61">
        <f>K$87/K79*100</f>
        <v>126.02910602910605</v>
      </c>
    </row>
    <row r="95" spans="1:11" ht="11.25" customHeight="1" x14ac:dyDescent="0.2">
      <c r="A95" s="40" t="s">
        <v>87</v>
      </c>
      <c r="B95" s="17"/>
      <c r="C95" s="17"/>
      <c r="D95" s="17"/>
      <c r="E95" s="17"/>
      <c r="F95" s="17">
        <f>F$87/F80*100</f>
        <v>16.296296296296298</v>
      </c>
      <c r="G95" s="17">
        <f>G$87/G80*100</f>
        <v>8.7591240875912408</v>
      </c>
      <c r="H95" s="17">
        <f>H$87/H80*100</f>
        <v>69.60431654676259</v>
      </c>
      <c r="I95" s="17">
        <f>I$87/I80*100</f>
        <v>35.141800246609122</v>
      </c>
      <c r="J95" s="17">
        <f>J$87/J80*100</f>
        <v>585.9649122807017</v>
      </c>
      <c r="K95" s="61">
        <f>K$87/K80*100</f>
        <v>225.52083333333334</v>
      </c>
    </row>
    <row r="96" spans="1:11" hidden="1" x14ac:dyDescent="0.2">
      <c r="A96" s="40" t="s">
        <v>13</v>
      </c>
      <c r="B96" s="17"/>
      <c r="C96" s="17"/>
      <c r="D96" s="17"/>
      <c r="E96" s="17"/>
      <c r="F96" s="17">
        <f>SUM(F88:F90)/F82*100</f>
        <v>6.4846416382252556</v>
      </c>
      <c r="G96" s="17">
        <f>SUM(G88:G90)/G82*100</f>
        <v>7.8195488721804516</v>
      </c>
      <c r="H96" s="17">
        <f>SUM(H88:H90)/H82*100</f>
        <v>13.364249578414839</v>
      </c>
      <c r="I96" s="17">
        <f>SUM(I88:I90)/I82*100</f>
        <v>5.8107577542206519</v>
      </c>
      <c r="J96" s="17">
        <f>SUM(J88:J90)/J82*100</f>
        <v>10.048848569434753</v>
      </c>
      <c r="K96" s="61">
        <f>SUM(K88:K90)/K82*100</f>
        <v>10.975017011762418</v>
      </c>
    </row>
    <row r="97" spans="1:14" hidden="1" x14ac:dyDescent="0.2">
      <c r="A97" s="74" t="s">
        <v>35</v>
      </c>
      <c r="B97" s="75"/>
      <c r="C97" s="75"/>
      <c r="D97" s="75"/>
      <c r="E97" s="75"/>
      <c r="F97" s="75">
        <f t="shared" ref="F97:K97" si="7">(1-(1/(1+F96/100)))*100+F93</f>
        <v>7.2042319382745035</v>
      </c>
      <c r="G97" s="75">
        <f t="shared" si="7"/>
        <v>7.8991666751228191</v>
      </c>
      <c r="H97" s="75">
        <f t="shared" si="7"/>
        <v>19.393406512460501</v>
      </c>
      <c r="I97" s="75">
        <f t="shared" si="7"/>
        <v>9.1120780352052009</v>
      </c>
      <c r="J97" s="75">
        <f t="shared" si="7"/>
        <v>71.162602574515915</v>
      </c>
      <c r="K97" s="76">
        <f t="shared" si="7"/>
        <v>32.126523789719187</v>
      </c>
    </row>
    <row r="98" spans="1:14" s="70" customFormat="1" ht="3" customHeight="1" x14ac:dyDescent="0.2">
      <c r="K98" s="71" t="e">
        <f>AVERAGE(J98)</f>
        <v>#DIV/0!</v>
      </c>
    </row>
    <row r="99" spans="1:14" ht="3" customHeight="1" x14ac:dyDescent="0.2">
      <c r="K99" s="63"/>
    </row>
    <row r="100" spans="1:14" ht="11.25" customHeight="1" x14ac:dyDescent="0.2">
      <c r="A100" s="73" t="s">
        <v>34</v>
      </c>
      <c r="B100" s="48"/>
      <c r="C100" s="48"/>
      <c r="D100" s="48"/>
      <c r="E100" s="48"/>
      <c r="F100" s="48"/>
      <c r="G100" s="48"/>
      <c r="H100" s="48"/>
      <c r="I100" s="48"/>
      <c r="J100" s="48"/>
      <c r="K100" s="72"/>
    </row>
    <row r="101" spans="1:14" hidden="1" x14ac:dyDescent="0.2">
      <c r="A101" s="40" t="s">
        <v>7</v>
      </c>
      <c r="F101" s="1">
        <v>22</v>
      </c>
      <c r="G101" s="1">
        <v>24</v>
      </c>
      <c r="H101" s="1">
        <v>387</v>
      </c>
      <c r="I101" s="1">
        <v>285</v>
      </c>
      <c r="J101" s="1">
        <f>754</f>
        <v>754</v>
      </c>
      <c r="K101" s="64">
        <f>AVERAGE(F101:J101)</f>
        <v>294.39999999999998</v>
      </c>
    </row>
    <row r="102" spans="1:14" hidden="1" x14ac:dyDescent="0.2">
      <c r="A102" s="40" t="s">
        <v>25</v>
      </c>
      <c r="F102" s="17">
        <v>6</v>
      </c>
      <c r="G102" s="17">
        <v>2</v>
      </c>
      <c r="H102" s="17">
        <v>26</v>
      </c>
      <c r="I102" s="17">
        <v>9</v>
      </c>
      <c r="J102" s="17">
        <f>23</f>
        <v>23</v>
      </c>
      <c r="K102" s="61">
        <f>AVERAGE(F102:J102)</f>
        <v>13.2</v>
      </c>
    </row>
    <row r="103" spans="1:14" hidden="1" x14ac:dyDescent="0.2">
      <c r="A103" s="40" t="s">
        <v>26</v>
      </c>
      <c r="F103" s="47" t="s">
        <v>16</v>
      </c>
      <c r="G103" s="47" t="s">
        <v>16</v>
      </c>
      <c r="H103" s="47" t="s">
        <v>16</v>
      </c>
      <c r="I103" s="47" t="s">
        <v>16</v>
      </c>
      <c r="J103" s="17">
        <f>3</f>
        <v>3</v>
      </c>
      <c r="K103" s="61">
        <f>AVERAGE(F103:J103)</f>
        <v>3</v>
      </c>
    </row>
    <row r="104" spans="1:14" hidden="1" x14ac:dyDescent="0.2">
      <c r="A104" s="40" t="s">
        <v>14</v>
      </c>
      <c r="F104" s="17">
        <v>70</v>
      </c>
      <c r="G104" s="17">
        <v>102</v>
      </c>
      <c r="H104" s="17">
        <f>135+279-123</f>
        <v>291</v>
      </c>
      <c r="I104" s="17">
        <f>101+65-27</f>
        <v>139</v>
      </c>
      <c r="J104" s="17">
        <v>38</v>
      </c>
      <c r="K104" s="61">
        <f>AVERAGE(F104:J104)</f>
        <v>128</v>
      </c>
    </row>
    <row r="105" spans="1:14" ht="3" hidden="1" customHeight="1" x14ac:dyDescent="0.2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62"/>
    </row>
    <row r="106" spans="1:14" ht="3" hidden="1" customHeight="1" x14ac:dyDescent="0.2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72"/>
    </row>
    <row r="107" spans="1:14" ht="11.25" customHeight="1" x14ac:dyDescent="0.2">
      <c r="A107" s="40" t="s">
        <v>8</v>
      </c>
      <c r="B107" s="31"/>
      <c r="C107" s="31"/>
      <c r="D107" s="31"/>
      <c r="E107" s="31"/>
      <c r="F107" s="31">
        <f>F$101/F78*100</f>
        <v>1.1144883485309016</v>
      </c>
      <c r="G107" s="31">
        <f>G$101/G78*100</f>
        <v>0.64672594987873888</v>
      </c>
      <c r="H107" s="31">
        <f>H$101/H78*100</f>
        <v>7.6046374533307137</v>
      </c>
      <c r="I107" s="31">
        <f>I$101/I78*100</f>
        <v>3.6204268292682924</v>
      </c>
      <c r="J107" s="31">
        <f>J$101/J78*100</f>
        <v>8.7521764364480568</v>
      </c>
      <c r="K107" s="67">
        <f>K$101/K78*100</f>
        <v>5.39965518506291</v>
      </c>
    </row>
    <row r="108" spans="1:14" ht="11.25" customHeight="1" x14ac:dyDescent="0.2">
      <c r="A108" s="40" t="s">
        <v>27</v>
      </c>
      <c r="B108" s="17"/>
      <c r="C108" s="17"/>
      <c r="D108" s="17"/>
      <c r="E108" s="17"/>
      <c r="F108" s="17">
        <f>F$101/F79*100</f>
        <v>7.5085324232081918</v>
      </c>
      <c r="G108" s="17">
        <f>G$101/G79*100</f>
        <v>3.9603960396039604</v>
      </c>
      <c r="H108" s="17">
        <f>H$101/H79*100</f>
        <v>31.33603238866397</v>
      </c>
      <c r="I108" s="17">
        <f>I$101/I79*100</f>
        <v>20.92511013215859</v>
      </c>
      <c r="J108" s="17">
        <f>J$101/J79*100</f>
        <v>57.3820395738204</v>
      </c>
      <c r="K108" s="61">
        <f>K$101/K79*100</f>
        <v>30.602910602910598</v>
      </c>
    </row>
    <row r="109" spans="1:14" ht="11.25" customHeight="1" x14ac:dyDescent="0.2">
      <c r="A109" s="40" t="s">
        <v>87</v>
      </c>
      <c r="B109" s="17"/>
      <c r="C109" s="17"/>
      <c r="D109" s="17"/>
      <c r="E109" s="17"/>
      <c r="F109" s="17">
        <f>F$101/F80*100</f>
        <v>16.296296296296298</v>
      </c>
      <c r="G109" s="17">
        <f>G$101/G80*100</f>
        <v>8.7591240875912408</v>
      </c>
      <c r="H109" s="17">
        <f>H$101/H80*100</f>
        <v>69.60431654676259</v>
      </c>
      <c r="I109" s="17">
        <f>I$101/I80*100</f>
        <v>35.141800246609122</v>
      </c>
      <c r="J109" s="17">
        <f>J$101/J80*100</f>
        <v>82.675438596491219</v>
      </c>
      <c r="K109" s="61">
        <f>K$101/K80*100</f>
        <v>54.761904761904759</v>
      </c>
    </row>
    <row r="110" spans="1:14" hidden="1" x14ac:dyDescent="0.2">
      <c r="A110" s="40" t="s">
        <v>13</v>
      </c>
      <c r="B110" s="17"/>
      <c r="C110" s="17"/>
      <c r="D110" s="17"/>
      <c r="E110" s="17"/>
      <c r="F110" s="17">
        <f>SUM(F102:F104)/F82*100</f>
        <v>6.4846416382252556</v>
      </c>
      <c r="G110" s="17">
        <f>SUM(G102:G104)/G82*100</f>
        <v>7.8195488721804516</v>
      </c>
      <c r="H110" s="17">
        <f>SUM(H102:H104)/H82*100</f>
        <v>13.364249578414839</v>
      </c>
      <c r="I110" s="17">
        <f>SUM(I102:I104)/I82*100</f>
        <v>5.8107577542206519</v>
      </c>
      <c r="J110" s="17">
        <f>SUM(J102:J104)/J82*100</f>
        <v>2.2330774598743894</v>
      </c>
      <c r="K110" s="61">
        <f>SUM(K102:K104)/K82*100</f>
        <v>7.0088461164576632</v>
      </c>
      <c r="N110" s="36"/>
    </row>
    <row r="111" spans="1:14" hidden="1" x14ac:dyDescent="0.2">
      <c r="A111" s="74" t="s">
        <v>35</v>
      </c>
      <c r="B111" s="75"/>
      <c r="C111" s="75"/>
      <c r="D111" s="75"/>
      <c r="E111" s="75"/>
      <c r="F111" s="75">
        <f t="shared" ref="F111:K111" si="8">(1-(1/(1+F110/100)))*100+F107</f>
        <v>7.2042319382745035</v>
      </c>
      <c r="G111" s="75">
        <f t="shared" si="8"/>
        <v>7.8991666751228191</v>
      </c>
      <c r="H111" s="75">
        <f t="shared" si="8"/>
        <v>19.393406512460501</v>
      </c>
      <c r="I111" s="75">
        <f t="shared" si="8"/>
        <v>9.1120780352052009</v>
      </c>
      <c r="J111" s="75">
        <f t="shared" si="8"/>
        <v>10.936476777744998</v>
      </c>
      <c r="K111" s="76">
        <f t="shared" si="8"/>
        <v>11.949437161807094</v>
      </c>
    </row>
    <row r="112" spans="1:14" ht="3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66"/>
    </row>
    <row r="113" spans="1:11" s="10" customFormat="1" ht="3" customHeight="1" x14ac:dyDescent="0.2"/>
    <row r="114" spans="1:11" x14ac:dyDescent="0.2">
      <c r="A114" s="41" t="s">
        <v>32</v>
      </c>
      <c r="B114" s="49"/>
      <c r="C114" s="49"/>
      <c r="D114" s="49"/>
      <c r="E114" s="49"/>
      <c r="F114" s="49"/>
      <c r="G114" s="49"/>
      <c r="H114" s="49"/>
      <c r="I114" s="49"/>
      <c r="J114" s="49"/>
      <c r="K114" s="49"/>
    </row>
    <row r="115" spans="1:11" x14ac:dyDescent="0.2">
      <c r="A115" t="s">
        <v>103</v>
      </c>
    </row>
    <row r="116" spans="1:11" hidden="1" x14ac:dyDescent="0.2">
      <c r="A116" t="s">
        <v>93</v>
      </c>
      <c r="F116" s="11"/>
      <c r="G116" s="11"/>
      <c r="H116" s="11"/>
      <c r="I116" s="11"/>
      <c r="J116" s="11"/>
      <c r="K116" s="11"/>
    </row>
    <row r="117" spans="1:11" x14ac:dyDescent="0.2">
      <c r="A117" t="s">
        <v>96</v>
      </c>
      <c r="B117" s="49"/>
      <c r="C117" s="49"/>
      <c r="D117" s="49"/>
      <c r="E117" s="49"/>
      <c r="F117" s="49"/>
      <c r="G117" s="49"/>
      <c r="H117" s="49"/>
      <c r="I117" s="49"/>
      <c r="J117" s="49"/>
      <c r="K117" s="49"/>
    </row>
    <row r="118" spans="1:11" ht="3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117"/>
  <sheetViews>
    <sheetView showGridLines="0" workbookViewId="0">
      <pane xSplit="1" ySplit="6" topLeftCell="B30" activePane="bottomRight" state="frozen"/>
      <selection pane="topRight" activeCell="B1" sqref="B1"/>
      <selection pane="bottomLeft" activeCell="A7" sqref="A7"/>
      <selection pane="bottomRight" activeCell="A3" sqref="A3:K117"/>
    </sheetView>
  </sheetViews>
  <sheetFormatPr defaultRowHeight="11.25" x14ac:dyDescent="0.2"/>
  <cols>
    <col min="1" max="1" width="42" bestFit="1" customWidth="1"/>
    <col min="2" max="11" width="10" bestFit="1" customWidth="1"/>
  </cols>
  <sheetData>
    <row r="3" spans="1:21" x14ac:dyDescent="0.2">
      <c r="A3" s="44" t="s">
        <v>11</v>
      </c>
    </row>
    <row r="4" spans="1:21" ht="3" customHeight="1" x14ac:dyDescent="0.2">
      <c r="A4" s="2" t="s">
        <v>12</v>
      </c>
      <c r="B4" s="2"/>
      <c r="C4" s="2"/>
      <c r="D4" s="2"/>
      <c r="E4" s="2"/>
      <c r="F4" s="2"/>
      <c r="G4" s="2"/>
      <c r="H4" s="2"/>
      <c r="I4" s="2"/>
      <c r="J4" s="2"/>
      <c r="K4" s="10"/>
    </row>
    <row r="5" spans="1:21" x14ac:dyDescent="0.2">
      <c r="K5" s="60" t="s">
        <v>22</v>
      </c>
    </row>
    <row r="6" spans="1:21" x14ac:dyDescent="0.2">
      <c r="A6" s="2"/>
      <c r="B6" s="39">
        <v>2006</v>
      </c>
      <c r="C6" s="39">
        <v>2007</v>
      </c>
      <c r="D6" s="39">
        <v>2008</v>
      </c>
      <c r="E6" s="39">
        <v>2009</v>
      </c>
      <c r="F6" s="39">
        <v>2010</v>
      </c>
      <c r="G6" s="39">
        <v>2011</v>
      </c>
      <c r="H6" s="39">
        <v>2012</v>
      </c>
      <c r="I6" s="39">
        <v>2013</v>
      </c>
      <c r="J6" s="39" t="s">
        <v>6</v>
      </c>
      <c r="K6" s="51" t="s">
        <v>1</v>
      </c>
    </row>
    <row r="7" spans="1:21" ht="3" customHeight="1" x14ac:dyDescent="0.2">
      <c r="K7" s="52"/>
    </row>
    <row r="8" spans="1:21" x14ac:dyDescent="0.2">
      <c r="A8" s="42" t="s">
        <v>20</v>
      </c>
      <c r="K8" s="52"/>
    </row>
    <row r="9" spans="1:21" ht="11.25" hidden="1" customHeight="1" x14ac:dyDescent="0.2">
      <c r="A9" s="40" t="s">
        <v>31</v>
      </c>
      <c r="B9" s="1">
        <v>10605</v>
      </c>
      <c r="C9" s="1">
        <v>16594</v>
      </c>
      <c r="D9" s="1">
        <v>21796</v>
      </c>
      <c r="E9" s="1">
        <v>23651</v>
      </c>
      <c r="F9" s="1">
        <v>29321</v>
      </c>
      <c r="G9" s="1">
        <v>37905</v>
      </c>
      <c r="H9" s="1">
        <v>46039</v>
      </c>
      <c r="I9" s="1">
        <v>55519</v>
      </c>
      <c r="J9" s="1">
        <v>47898</v>
      </c>
      <c r="K9" s="64">
        <f>AVERAGE(F9:J9)</f>
        <v>43336.4</v>
      </c>
    </row>
    <row r="10" spans="1:21" ht="11.25" hidden="1" customHeight="1" x14ac:dyDescent="0.2">
      <c r="A10" s="40" t="s">
        <v>18</v>
      </c>
      <c r="B10" s="16">
        <v>3308.8</v>
      </c>
      <c r="C10" s="16">
        <v>4933.8999999999996</v>
      </c>
      <c r="D10" s="16">
        <v>5939</v>
      </c>
      <c r="E10" s="16">
        <v>6169</v>
      </c>
      <c r="F10" s="16">
        <v>7317</v>
      </c>
      <c r="G10" s="16">
        <v>8811</v>
      </c>
      <c r="H10" s="16">
        <v>10956</v>
      </c>
      <c r="I10" s="16">
        <v>12258</v>
      </c>
      <c r="J10" s="16">
        <f>3230+3290+3350</f>
        <v>9870</v>
      </c>
      <c r="K10" s="65">
        <f>AVERAGE(F10:J10)</f>
        <v>9842.4</v>
      </c>
    </row>
    <row r="11" spans="1:21" ht="11.25" hidden="1" customHeight="1" x14ac:dyDescent="0.2">
      <c r="A11" s="40" t="s">
        <v>29</v>
      </c>
      <c r="B11" s="16">
        <v>1903</v>
      </c>
      <c r="C11" s="16">
        <v>2403</v>
      </c>
      <c r="D11" s="16">
        <v>2359</v>
      </c>
      <c r="E11" s="16">
        <v>810</v>
      </c>
      <c r="F11" s="16">
        <v>4018</v>
      </c>
      <c r="G11" s="16">
        <v>3438</v>
      </c>
      <c r="H11" s="16">
        <v>3273</v>
      </c>
      <c r="I11" s="16">
        <v>7358</v>
      </c>
      <c r="J11" s="16">
        <v>7408</v>
      </c>
      <c r="K11" s="65">
        <f>AVERAGE(F11:J11)</f>
        <v>5099</v>
      </c>
      <c r="L11" s="49"/>
      <c r="M11" s="49"/>
      <c r="N11" s="49"/>
      <c r="O11" s="49"/>
      <c r="P11" s="49"/>
      <c r="Q11" s="49"/>
      <c r="R11" s="49"/>
      <c r="S11" s="49"/>
      <c r="T11" s="49"/>
      <c r="U11" s="49"/>
    </row>
    <row r="12" spans="1:21" ht="11.25" hidden="1" customHeight="1" x14ac:dyDescent="0.2">
      <c r="A12" s="40" t="s">
        <v>86</v>
      </c>
      <c r="B12" s="16">
        <f>1228.6-287</f>
        <v>941.59999999999991</v>
      </c>
      <c r="C12" s="16">
        <f>2119.985-570</f>
        <v>1549.9850000000001</v>
      </c>
      <c r="D12" s="16">
        <f>2793-732</f>
        <v>2061</v>
      </c>
      <c r="E12" s="16">
        <f>2843-725</f>
        <v>2118</v>
      </c>
      <c r="F12" s="16">
        <f>3762-861</f>
        <v>2901</v>
      </c>
      <c r="G12" s="16">
        <f>5162-1061</f>
        <v>4101</v>
      </c>
      <c r="H12" s="16">
        <f>6793-1325</f>
        <v>5468</v>
      </c>
      <c r="I12" s="16">
        <f>7952-1717</f>
        <v>6235</v>
      </c>
      <c r="J12" s="16">
        <f>7019-1569</f>
        <v>5450</v>
      </c>
      <c r="K12" s="65">
        <f>AVERAGE(F12:J12)</f>
        <v>4831</v>
      </c>
    </row>
    <row r="13" spans="1:21" ht="11.25" customHeight="1" x14ac:dyDescent="0.2">
      <c r="A13" s="40" t="s">
        <v>82</v>
      </c>
      <c r="B13" s="1">
        <v>458</v>
      </c>
      <c r="C13" s="1">
        <v>869</v>
      </c>
      <c r="D13" s="1">
        <v>1120</v>
      </c>
      <c r="E13" s="1">
        <v>1164</v>
      </c>
      <c r="F13" s="1">
        <v>1376</v>
      </c>
      <c r="G13" s="1">
        <v>1974</v>
      </c>
      <c r="H13" s="1">
        <v>2649</v>
      </c>
      <c r="I13" s="1">
        <v>3268</v>
      </c>
      <c r="J13" s="1">
        <v>3092</v>
      </c>
      <c r="K13" s="64">
        <f>AVERAGE(F13:J13)</f>
        <v>2471.8000000000002</v>
      </c>
    </row>
    <row r="14" spans="1:21" ht="11.25" customHeight="1" x14ac:dyDescent="0.2">
      <c r="A14" s="40" t="s">
        <v>83</v>
      </c>
      <c r="B14" s="31">
        <f>B13/(B9-B10)*100</f>
        <v>6.2772402072311619</v>
      </c>
      <c r="C14" s="31">
        <f>C13/(C9-C10)*100</f>
        <v>7.4527662713012752</v>
      </c>
      <c r="D14" s="31">
        <f>D13/(D9-D10)*100</f>
        <v>7.0631266948350886</v>
      </c>
      <c r="E14" s="31">
        <f>E13/(E9-E10)*100</f>
        <v>6.6582770850017168</v>
      </c>
      <c r="F14" s="31">
        <f>F13/(F9-F10)*100</f>
        <v>6.2534084711870568</v>
      </c>
      <c r="G14" s="31">
        <f>G13/(G9-G10)*100</f>
        <v>6.7849041039389562</v>
      </c>
      <c r="H14" s="31">
        <f>H13/(H9-H10)*100</f>
        <v>7.5506655645184271</v>
      </c>
      <c r="I14" s="31">
        <f>I13/(I9-I10)*100</f>
        <v>7.5541480779454941</v>
      </c>
      <c r="J14" s="31">
        <f>J13/(J9-J10)*100</f>
        <v>8.1308509519301566</v>
      </c>
      <c r="K14" s="67">
        <f>K13/(K9-K10)*100</f>
        <v>7.3798292231444451</v>
      </c>
    </row>
    <row r="15" spans="1:21" ht="11.25" hidden="1" customHeight="1" x14ac:dyDescent="0.2">
      <c r="A15" s="40" t="s">
        <v>95</v>
      </c>
      <c r="B15" s="31">
        <f>B12/(B9-B10)*100</f>
        <v>12.905347989364326</v>
      </c>
      <c r="C15" s="31">
        <f>C12/(C9-C10)*100</f>
        <v>13.29306781245444</v>
      </c>
      <c r="D15" s="31">
        <f>D12/(D9-D10)*100</f>
        <v>12.997414391120641</v>
      </c>
      <c r="E15" s="31">
        <f>E12/(E9-E10)*100</f>
        <v>12.115318613430958</v>
      </c>
      <c r="F15" s="31">
        <f>F12/(F9-F10)*100</f>
        <v>13.183966551536082</v>
      </c>
      <c r="G15" s="31">
        <f>G12/(G9-G10)*100</f>
        <v>14.09568983295525</v>
      </c>
      <c r="H15" s="31">
        <f>H12/(H9-H10)*100</f>
        <v>15.58589630305276</v>
      </c>
      <c r="I15" s="31">
        <f>I12/(I9-I10)*100</f>
        <v>14.412519359238113</v>
      </c>
      <c r="J15" s="31">
        <f>J12/(J9-J10)*100</f>
        <v>14.331545177237825</v>
      </c>
      <c r="K15" s="67">
        <f>K12/(K9-K10)*100</f>
        <v>14.423478832029618</v>
      </c>
    </row>
    <row r="16" spans="1:21" ht="3" customHeight="1" x14ac:dyDescent="0.2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56"/>
    </row>
    <row r="17" spans="1:11" ht="3" customHeight="1" x14ac:dyDescent="0.2">
      <c r="K17" s="52"/>
    </row>
    <row r="18" spans="1:11" hidden="1" x14ac:dyDescent="0.2">
      <c r="A18" s="40" t="s">
        <v>7</v>
      </c>
      <c r="B18" s="1">
        <v>402</v>
      </c>
      <c r="C18" s="1">
        <v>907</v>
      </c>
      <c r="D18" s="1">
        <v>3320</v>
      </c>
      <c r="E18" s="1">
        <v>108</v>
      </c>
      <c r="F18" s="1">
        <v>1810</v>
      </c>
      <c r="G18" s="1">
        <v>1900</v>
      </c>
      <c r="H18" s="1">
        <v>1171</v>
      </c>
      <c r="I18" s="1">
        <v>1448</v>
      </c>
      <c r="J18" s="1">
        <v>4632</v>
      </c>
      <c r="K18" s="53">
        <f>AVERAGE(F18:J18)</f>
        <v>2192.1999999999998</v>
      </c>
    </row>
    <row r="19" spans="1:11" x14ac:dyDescent="0.2">
      <c r="A19" s="40" t="s">
        <v>105</v>
      </c>
      <c r="B19" s="16">
        <v>617.99400000000003</v>
      </c>
      <c r="C19" s="16">
        <v>625.83399999999995</v>
      </c>
      <c r="D19" s="16">
        <v>630.22799999999995</v>
      </c>
      <c r="E19" s="16">
        <v>635.54399999999998</v>
      </c>
      <c r="F19" s="16">
        <v>642.60199999999998</v>
      </c>
      <c r="G19" s="16">
        <v>649.79</v>
      </c>
      <c r="H19" s="16">
        <v>659.95799999999997</v>
      </c>
      <c r="I19" s="16">
        <v>671.66399999999999</v>
      </c>
      <c r="J19" s="16">
        <v>674.93299999999999</v>
      </c>
      <c r="K19" s="65">
        <f>AVERAGE(F19:J19)</f>
        <v>659.7894</v>
      </c>
    </row>
    <row r="20" spans="1:11" x14ac:dyDescent="0.2">
      <c r="A20" s="40" t="s">
        <v>23</v>
      </c>
      <c r="B20" s="17">
        <v>4.855416</v>
      </c>
      <c r="C20" s="47" t="s">
        <v>16</v>
      </c>
      <c r="D20" s="47" t="s">
        <v>16</v>
      </c>
      <c r="E20" s="47" t="s">
        <v>16</v>
      </c>
      <c r="F20" s="47" t="s">
        <v>16</v>
      </c>
      <c r="G20" s="47" t="s">
        <v>16</v>
      </c>
      <c r="H20" s="47" t="s">
        <v>16</v>
      </c>
      <c r="I20" s="47" t="s">
        <v>16</v>
      </c>
      <c r="J20" s="47" t="s">
        <v>16</v>
      </c>
      <c r="K20" s="54" t="s">
        <v>16</v>
      </c>
    </row>
    <row r="21" spans="1:11" x14ac:dyDescent="0.2">
      <c r="A21" s="40" t="s">
        <v>24</v>
      </c>
      <c r="B21" s="17">
        <v>2.3790480000000001</v>
      </c>
      <c r="C21" s="47" t="s">
        <v>16</v>
      </c>
      <c r="D21" s="47" t="s">
        <v>16</v>
      </c>
      <c r="E21" s="47" t="s">
        <v>16</v>
      </c>
      <c r="F21" s="47" t="s">
        <v>16</v>
      </c>
      <c r="G21" s="47" t="s">
        <v>16</v>
      </c>
      <c r="H21" s="47" t="s">
        <v>16</v>
      </c>
      <c r="I21" s="47" t="s">
        <v>16</v>
      </c>
      <c r="J21" s="47" t="s">
        <v>16</v>
      </c>
      <c r="K21" s="54" t="s">
        <v>16</v>
      </c>
    </row>
    <row r="22" spans="1:11" x14ac:dyDescent="0.2">
      <c r="A22" s="40" t="s">
        <v>15</v>
      </c>
      <c r="B22" s="17">
        <v>16.562000000000001</v>
      </c>
      <c r="C22" s="17">
        <v>7.84</v>
      </c>
      <c r="D22" s="17">
        <v>4.3940000000000001</v>
      </c>
      <c r="E22" s="17">
        <v>5.3159999999999998</v>
      </c>
      <c r="F22" s="17">
        <v>10.252000000000001</v>
      </c>
      <c r="G22" s="17">
        <v>7.1879999999999997</v>
      </c>
      <c r="H22" s="17">
        <v>10.167999999999999</v>
      </c>
      <c r="I22" s="17">
        <v>11.706</v>
      </c>
      <c r="J22" s="17">
        <f>2.009+8.022</f>
        <v>10.031000000000001</v>
      </c>
      <c r="K22" s="55">
        <f>AVERAGE(F22:J22)</f>
        <v>9.8689999999999998</v>
      </c>
    </row>
    <row r="23" spans="1:11" ht="3" customHeight="1" x14ac:dyDescent="0.2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62"/>
    </row>
    <row r="24" spans="1:11" ht="3" customHeight="1" x14ac:dyDescent="0.2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72"/>
    </row>
    <row r="25" spans="1:11" ht="11.25" hidden="1" customHeight="1" x14ac:dyDescent="0.2">
      <c r="A25" s="40" t="s">
        <v>92</v>
      </c>
      <c r="B25" s="31">
        <f>B$18/(B9-B10)*100</f>
        <v>5.5097173871330281</v>
      </c>
      <c r="C25" s="31">
        <f>C$18/(C9-C10)*100</f>
        <v>7.7786639908748638</v>
      </c>
      <c r="D25" s="31">
        <f>D$18/(D9-D10)*100</f>
        <v>20.937125559689726</v>
      </c>
      <c r="E25" s="31">
        <f>E$18/(E9-E10)*100</f>
        <v>0.6177782862372726</v>
      </c>
      <c r="F25" s="31">
        <f>F$18/(F9-F10)*100</f>
        <v>8.2257771314306485</v>
      </c>
      <c r="G25" s="31">
        <f>G$18/(G9-G10)*100</f>
        <v>6.530556128411356</v>
      </c>
      <c r="H25" s="31">
        <f>H$18/(H9-H10)*100</f>
        <v>3.3377989339566172</v>
      </c>
      <c r="I25" s="31">
        <f>I$18/(I9-I10)*100</f>
        <v>3.3471255865560203</v>
      </c>
      <c r="J25" s="31">
        <f>J$18/(J9-J10)*100</f>
        <v>12.180498579993689</v>
      </c>
      <c r="K25" s="57">
        <f>K$18/(K9-K10)*100</f>
        <v>6.5450528452857215</v>
      </c>
    </row>
    <row r="26" spans="1:11" ht="11.25" hidden="1" customHeight="1" x14ac:dyDescent="0.2">
      <c r="A26" s="40" t="s">
        <v>27</v>
      </c>
      <c r="B26" s="17">
        <f>B$18/B11*100</f>
        <v>21.124540199684709</v>
      </c>
      <c r="C26" s="17">
        <f>C$18/C11*100</f>
        <v>37.7444860590928</v>
      </c>
      <c r="D26" s="17">
        <f>D$18/D11*100</f>
        <v>140.7376006782535</v>
      </c>
      <c r="E26" s="17">
        <f>E$18/E11*100</f>
        <v>13.333333333333334</v>
      </c>
      <c r="F26" s="17">
        <f>F$18/F11*100</f>
        <v>45.047287207565958</v>
      </c>
      <c r="G26" s="17">
        <f>G$18/G11*100</f>
        <v>55.264688772542179</v>
      </c>
      <c r="H26" s="17">
        <f>H$18/H11*100</f>
        <v>35.777574091047967</v>
      </c>
      <c r="I26" s="17">
        <f>I$18/I11*100</f>
        <v>19.67926066865996</v>
      </c>
      <c r="J26" s="17">
        <f>J$18/J11*100</f>
        <v>62.526997840172783</v>
      </c>
      <c r="K26" s="61">
        <f>K$18/K11*100</f>
        <v>42.992743675230436</v>
      </c>
    </row>
    <row r="27" spans="1:11" ht="11.25" hidden="1" customHeight="1" x14ac:dyDescent="0.2">
      <c r="A27" s="40" t="s">
        <v>87</v>
      </c>
      <c r="B27" s="17">
        <f>B$18/B12*100</f>
        <v>42.693288020390831</v>
      </c>
      <c r="C27" s="17">
        <f>C$18/C12*100</f>
        <v>58.516695322857956</v>
      </c>
      <c r="D27" s="17">
        <f>D$18/D12*100</f>
        <v>161.08685104318292</v>
      </c>
      <c r="E27" s="17">
        <f>E$18/E12*100</f>
        <v>5.0991501416430589</v>
      </c>
      <c r="F27" s="17">
        <f>F$18/F12*100</f>
        <v>62.39227852464667</v>
      </c>
      <c r="G27" s="17">
        <f>G$18/G12*100</f>
        <v>46.330163374786636</v>
      </c>
      <c r="H27" s="17">
        <f>H$18/H12*100</f>
        <v>21.415508412582295</v>
      </c>
      <c r="I27" s="17">
        <f>I$18/I12*100</f>
        <v>23.223736968724939</v>
      </c>
      <c r="J27" s="17">
        <f>J$18/J12*100</f>
        <v>84.990825688073386</v>
      </c>
      <c r="K27" s="61">
        <f>K$18/K12*100</f>
        <v>45.37776857793417</v>
      </c>
    </row>
    <row r="28" spans="1:11" x14ac:dyDescent="0.2">
      <c r="A28" s="40" t="s">
        <v>19</v>
      </c>
      <c r="B28" s="75">
        <f>SUM(B20:B22)/B19*100</f>
        <v>3.850597902245005</v>
      </c>
      <c r="C28" s="75">
        <f>SUM(C20:C22)/C19*100</f>
        <v>1.2527283592773804</v>
      </c>
      <c r="D28" s="75">
        <f>SUM(D20:D22)/D19*100</f>
        <v>0.69720799456704563</v>
      </c>
      <c r="E28" s="75">
        <f>SUM(E20:E22)/E19*100</f>
        <v>0.83644877459310452</v>
      </c>
      <c r="F28" s="75">
        <f>SUM(F20:F22)/F19*100</f>
        <v>1.5953887476229456</v>
      </c>
      <c r="G28" s="75">
        <f>SUM(G20:G22)/G19*100</f>
        <v>1.1062035426830206</v>
      </c>
      <c r="H28" s="75">
        <f>SUM(H20:H22)/H19*100</f>
        <v>1.5407041054127686</v>
      </c>
      <c r="I28" s="75">
        <f>SUM(I20:I22)/I19*100</f>
        <v>1.7428357035660689</v>
      </c>
      <c r="J28" s="75">
        <f>SUM(J20:J22)/J19*100</f>
        <v>1.4862215953287217</v>
      </c>
      <c r="K28" s="76">
        <f>SUM(K20:K22)/K19*100</f>
        <v>1.4957803202052049</v>
      </c>
    </row>
    <row r="29" spans="1:11" hidden="1" x14ac:dyDescent="0.2">
      <c r="A29" s="74" t="s">
        <v>35</v>
      </c>
      <c r="B29" s="75">
        <f>(1-(1/(1+B28/100)))*100+B25</f>
        <v>9.2175418773392188</v>
      </c>
      <c r="C29" s="75">
        <f t="shared" ref="C29:K29" si="0">(1-(1/(1+C28/100)))*100+C25</f>
        <v>9.0158932286217262</v>
      </c>
      <c r="D29" s="75">
        <f t="shared" si="0"/>
        <v>21.629506220933745</v>
      </c>
      <c r="E29" s="75">
        <f t="shared" si="0"/>
        <v>1.4472886317105447</v>
      </c>
      <c r="F29" s="75">
        <f t="shared" si="0"/>
        <v>9.7961129186051181</v>
      </c>
      <c r="G29" s="75">
        <f t="shared" si="0"/>
        <v>7.6246566919005536</v>
      </c>
      <c r="H29" s="75">
        <f t="shared" si="0"/>
        <v>4.8551255262691022</v>
      </c>
      <c r="I29" s="75">
        <f t="shared" si="0"/>
        <v>5.0601068412203905</v>
      </c>
      <c r="J29" s="75">
        <f t="shared" si="0"/>
        <v>13.644955106176077</v>
      </c>
      <c r="K29" s="76">
        <f t="shared" si="0"/>
        <v>8.0187893055466546</v>
      </c>
    </row>
    <row r="30" spans="1:11" ht="3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66"/>
    </row>
    <row r="31" spans="1:11" ht="3" customHeight="1" x14ac:dyDescent="0.2">
      <c r="K31" s="63"/>
    </row>
    <row r="32" spans="1:11" x14ac:dyDescent="0.2">
      <c r="A32" s="43" t="s">
        <v>9</v>
      </c>
      <c r="K32" s="63"/>
    </row>
    <row r="33" spans="1:11" ht="11.25" hidden="1" customHeight="1" x14ac:dyDescent="0.2">
      <c r="A33" s="40" t="s">
        <v>28</v>
      </c>
      <c r="B33" s="1">
        <v>6425.6790000000001</v>
      </c>
      <c r="C33" s="1">
        <v>6969.2740000000003</v>
      </c>
      <c r="D33" s="1">
        <v>7208.5020000000004</v>
      </c>
      <c r="E33" s="1">
        <v>6460.3149999999996</v>
      </c>
      <c r="F33" s="1">
        <v>6324.6509999999998</v>
      </c>
      <c r="G33" s="1">
        <v>4984.1989999999996</v>
      </c>
      <c r="H33" s="1">
        <v>4986.5659999999998</v>
      </c>
      <c r="I33" s="1">
        <v>4680.38</v>
      </c>
      <c r="J33" s="1">
        <v>3365.0610000000001</v>
      </c>
      <c r="K33" s="53">
        <f>AVERAGE(F33:J33)</f>
        <v>4868.1714000000002</v>
      </c>
    </row>
    <row r="34" spans="1:11" ht="11.25" hidden="1" customHeight="1" x14ac:dyDescent="0.2">
      <c r="A34" s="40" t="s">
        <v>29</v>
      </c>
      <c r="B34" s="16">
        <v>689.13599999999997</v>
      </c>
      <c r="C34" s="16">
        <v>602.27599999999995</v>
      </c>
      <c r="D34" s="16">
        <v>674.82899999999995</v>
      </c>
      <c r="E34" s="16">
        <v>433.79500000000002</v>
      </c>
      <c r="F34" s="16">
        <v>714.07799999999997</v>
      </c>
      <c r="G34" s="16">
        <v>593.29399999999998</v>
      </c>
      <c r="H34" s="16">
        <v>505.50700000000001</v>
      </c>
      <c r="I34" s="16">
        <v>338.13099999999997</v>
      </c>
      <c r="J34" s="16">
        <v>304.267</v>
      </c>
      <c r="K34" s="58">
        <f>AVERAGE(F34:J34)</f>
        <v>491.05539999999991</v>
      </c>
    </row>
    <row r="35" spans="1:11" ht="11.25" hidden="1" customHeight="1" x14ac:dyDescent="0.2">
      <c r="A35" s="40" t="s">
        <v>86</v>
      </c>
      <c r="B35" s="16">
        <f>833.147-144.807</f>
        <v>688.34</v>
      </c>
      <c r="C35" s="16">
        <f>1084.238-218.207</f>
        <v>866.03100000000006</v>
      </c>
      <c r="D35" s="16">
        <f>1221.787-178.091</f>
        <v>1043.6959999999999</v>
      </c>
      <c r="E35" s="16">
        <f>1210.168-205.971</f>
        <v>1004.1969999999999</v>
      </c>
      <c r="F35" s="16">
        <f>1082.176-106.665</f>
        <v>975.51099999999997</v>
      </c>
      <c r="G35" s="16">
        <f>919.368-80.668</f>
        <v>838.7</v>
      </c>
      <c r="H35" s="16">
        <f>885.824-74.284</f>
        <v>811.54</v>
      </c>
      <c r="I35" s="16">
        <f>1008.487-83.396</f>
        <v>925.09100000000001</v>
      </c>
      <c r="J35" s="16">
        <f>890.915-94.217</f>
        <v>796.69799999999998</v>
      </c>
      <c r="K35" s="58">
        <f>AVERAGE(F35:J35)</f>
        <v>869.50800000000004</v>
      </c>
    </row>
    <row r="36" spans="1:11" ht="11.25" customHeight="1" x14ac:dyDescent="0.2">
      <c r="A36" s="40" t="s">
        <v>84</v>
      </c>
      <c r="B36" s="1">
        <v>425</v>
      </c>
      <c r="C36" s="1">
        <v>572</v>
      </c>
      <c r="D36" s="1">
        <v>408</v>
      </c>
      <c r="E36" s="1">
        <v>449</v>
      </c>
      <c r="F36" s="1">
        <v>219</v>
      </c>
      <c r="G36" s="1">
        <v>204</v>
      </c>
      <c r="H36" s="1">
        <v>221</v>
      </c>
      <c r="I36" s="1">
        <v>278</v>
      </c>
      <c r="J36" s="1">
        <v>317</v>
      </c>
      <c r="K36" s="53">
        <f>AVERAGE(F36:J36)</f>
        <v>247.8</v>
      </c>
    </row>
    <row r="37" spans="1:11" ht="11.25" hidden="1" customHeight="1" x14ac:dyDescent="0.2">
      <c r="A37" s="40" t="s">
        <v>95</v>
      </c>
      <c r="B37" s="31">
        <f>B35/(B33)*100</f>
        <v>10.71233094588136</v>
      </c>
      <c r="C37" s="31">
        <f>C35/(C33)*100</f>
        <v>12.426416295298477</v>
      </c>
      <c r="D37" s="31">
        <f>D35/(D33)*100</f>
        <v>14.478680868785219</v>
      </c>
      <c r="E37" s="31">
        <f>E35/(E33)*100</f>
        <v>15.544087246519711</v>
      </c>
      <c r="F37" s="31">
        <f>F35/(F33)*100</f>
        <v>15.423949874862661</v>
      </c>
      <c r="G37" s="31">
        <f>G35/(G33)*100</f>
        <v>16.827177245531331</v>
      </c>
      <c r="H37" s="31">
        <f>H35/(H33)*100</f>
        <v>16.27452639752487</v>
      </c>
      <c r="I37" s="31">
        <f>I35/(I33)*100</f>
        <v>19.76529683487238</v>
      </c>
      <c r="J37" s="31">
        <f>J35/(J33)*100</f>
        <v>23.675588644604066</v>
      </c>
      <c r="K37" s="67">
        <f>K35/(K33)*100</f>
        <v>17.861080240519058</v>
      </c>
    </row>
    <row r="38" spans="1:11" ht="11.25" customHeight="1" x14ac:dyDescent="0.2">
      <c r="A38" s="40" t="s">
        <v>83</v>
      </c>
      <c r="B38" s="31">
        <f>B36/(B33)*100</f>
        <v>6.6140870093261732</v>
      </c>
      <c r="C38" s="31">
        <f>C36/(C33)*100</f>
        <v>8.2074546071800292</v>
      </c>
      <c r="D38" s="31">
        <f>D36/(D33)*100</f>
        <v>5.6599831698735743</v>
      </c>
      <c r="E38" s="31">
        <f>E36/(E33)*100</f>
        <v>6.9501254969765407</v>
      </c>
      <c r="F38" s="31">
        <f>F36/(F33)*100</f>
        <v>3.4626416540612284</v>
      </c>
      <c r="G38" s="31">
        <f>G36/(G33)*100</f>
        <v>4.0929344915802925</v>
      </c>
      <c r="H38" s="31">
        <f>H36/(H33)*100</f>
        <v>4.4319076494726026</v>
      </c>
      <c r="I38" s="31">
        <f>I36/(I33)*100</f>
        <v>5.9396886577585581</v>
      </c>
      <c r="J38" s="31">
        <f>J36/(J33)*100</f>
        <v>9.4203344307874364</v>
      </c>
      <c r="K38" s="67">
        <f>K36/(K33)*100</f>
        <v>5.0902069717594571</v>
      </c>
    </row>
    <row r="39" spans="1:11" ht="3" customHeight="1" x14ac:dyDescent="0.2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62"/>
    </row>
    <row r="40" spans="1:11" ht="3" customHeight="1" x14ac:dyDescent="0.2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72"/>
    </row>
    <row r="41" spans="1:11" hidden="1" x14ac:dyDescent="0.2">
      <c r="A41" s="40" t="s">
        <v>7</v>
      </c>
      <c r="B41" s="1">
        <v>142.27199999999999</v>
      </c>
      <c r="C41" s="1">
        <v>973.577</v>
      </c>
      <c r="D41" s="1">
        <v>208.958</v>
      </c>
      <c r="E41" s="1">
        <v>195.10599999999999</v>
      </c>
      <c r="F41" s="1">
        <v>157.44200000000001</v>
      </c>
      <c r="G41" s="1">
        <v>323.83</v>
      </c>
      <c r="H41" s="1">
        <v>5.7160000000000002</v>
      </c>
      <c r="I41" s="1">
        <v>1247.5440000000001</v>
      </c>
      <c r="J41" s="1">
        <v>313.83699999999999</v>
      </c>
      <c r="K41" s="64">
        <f>AVERAGE(F41:J41)</f>
        <v>409.67380000000003</v>
      </c>
    </row>
    <row r="42" spans="1:11" x14ac:dyDescent="0.2">
      <c r="A42" s="40" t="s">
        <v>30</v>
      </c>
      <c r="B42" s="16">
        <v>1360.2470000000001</v>
      </c>
      <c r="C42" s="16">
        <v>1330.828</v>
      </c>
      <c r="D42" s="16">
        <v>1391.56</v>
      </c>
      <c r="E42" s="16">
        <v>1406.075</v>
      </c>
      <c r="F42" s="16">
        <v>1308.836</v>
      </c>
      <c r="G42" s="16">
        <v>1217.481</v>
      </c>
      <c r="H42" s="16">
        <v>1115.2329999999999</v>
      </c>
      <c r="I42" s="16">
        <v>1014.338</v>
      </c>
      <c r="J42" s="16">
        <v>1017.9349999999999</v>
      </c>
      <c r="K42" s="58">
        <f>AVERAGE(F42:J42)</f>
        <v>1134.7646</v>
      </c>
    </row>
    <row r="43" spans="1:11" x14ac:dyDescent="0.2">
      <c r="A43" s="40" t="s">
        <v>25</v>
      </c>
      <c r="B43" s="46" t="s">
        <v>16</v>
      </c>
      <c r="C43" s="46" t="s">
        <v>16</v>
      </c>
      <c r="D43" s="46" t="s">
        <v>16</v>
      </c>
      <c r="E43" s="46" t="s">
        <v>16</v>
      </c>
      <c r="F43" s="46" t="s">
        <v>16</v>
      </c>
      <c r="G43" s="46" t="s">
        <v>16</v>
      </c>
      <c r="H43" s="46" t="s">
        <v>16</v>
      </c>
      <c r="I43" s="46" t="s">
        <v>16</v>
      </c>
      <c r="J43" s="46" t="s">
        <v>16</v>
      </c>
      <c r="K43" s="68" t="s">
        <v>16</v>
      </c>
    </row>
    <row r="44" spans="1:11" x14ac:dyDescent="0.2">
      <c r="A44" s="40" t="s">
        <v>26</v>
      </c>
      <c r="B44" s="46" t="s">
        <v>16</v>
      </c>
      <c r="C44" s="46" t="s">
        <v>16</v>
      </c>
      <c r="D44" s="46" t="s">
        <v>16</v>
      </c>
      <c r="E44" s="46" t="s">
        <v>16</v>
      </c>
      <c r="F44" s="46" t="s">
        <v>16</v>
      </c>
      <c r="G44" s="46" t="s">
        <v>16</v>
      </c>
      <c r="H44" s="46" t="s">
        <v>16</v>
      </c>
      <c r="I44" s="46" t="s">
        <v>16</v>
      </c>
      <c r="J44" s="46" t="s">
        <v>16</v>
      </c>
      <c r="K44" s="68" t="s">
        <v>16</v>
      </c>
    </row>
    <row r="45" spans="1:11" x14ac:dyDescent="0.2">
      <c r="A45" s="40" t="s">
        <v>14</v>
      </c>
      <c r="B45" s="17">
        <v>23.152999999999999</v>
      </c>
      <c r="C45" s="17">
        <v>36.981000000000002</v>
      </c>
      <c r="D45" s="17">
        <f>28.609-1.052</f>
        <v>27.557000000000002</v>
      </c>
      <c r="E45" s="17">
        <f>22.227-0.303</f>
        <v>21.923999999999999</v>
      </c>
      <c r="F45" s="17">
        <f>21.946</f>
        <v>21.946000000000002</v>
      </c>
      <c r="G45" s="17">
        <v>18</v>
      </c>
      <c r="H45" s="17">
        <v>23.773</v>
      </c>
      <c r="I45" s="17">
        <f>26.4+1.6</f>
        <v>28</v>
      </c>
      <c r="J45" s="17">
        <f>8.194+16.017</f>
        <v>24.210999999999999</v>
      </c>
      <c r="K45" s="61">
        <f>AVERAGE(F45:J45)</f>
        <v>23.186</v>
      </c>
    </row>
    <row r="46" spans="1:11" ht="3" customHeight="1" x14ac:dyDescent="0.2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56"/>
    </row>
    <row r="47" spans="1:11" ht="3" customHeight="1" x14ac:dyDescent="0.2">
      <c r="K47" s="63"/>
    </row>
    <row r="48" spans="1:11" ht="11.25" hidden="1" customHeight="1" x14ac:dyDescent="0.2">
      <c r="A48" s="40" t="s">
        <v>8</v>
      </c>
      <c r="B48" s="31">
        <f>B$41/B33*100</f>
        <v>2.2141162046843608</v>
      </c>
      <c r="C48" s="31">
        <f>C$41/C33*100</f>
        <v>13.969561248416978</v>
      </c>
      <c r="D48" s="31">
        <f>D$41/D33*100</f>
        <v>2.8987714784569665</v>
      </c>
      <c r="E48" s="31">
        <f>E$41/E33*100</f>
        <v>3.0200694548176057</v>
      </c>
      <c r="F48" s="31">
        <f>F$41/F33*100</f>
        <v>2.4893389374370223</v>
      </c>
      <c r="G48" s="31">
        <f>G$41/G33*100</f>
        <v>6.4971322372963032</v>
      </c>
      <c r="H48" s="31">
        <f>H$41/H33*100</f>
        <v>0.11462798246328235</v>
      </c>
      <c r="I48" s="31">
        <f>I$41/I33*100</f>
        <v>26.654758801635765</v>
      </c>
      <c r="J48" s="31">
        <f>J$41/J33*100</f>
        <v>9.3263391064827648</v>
      </c>
      <c r="K48" s="67">
        <f>K$41/K33*100</f>
        <v>8.4153528365907579</v>
      </c>
    </row>
    <row r="49" spans="1:11" ht="11.25" hidden="1" customHeight="1" x14ac:dyDescent="0.2">
      <c r="A49" s="40" t="s">
        <v>27</v>
      </c>
      <c r="B49" s="17">
        <f>B$41/B34*100</f>
        <v>20.644981542104894</v>
      </c>
      <c r="C49" s="17">
        <f>C$41/C34*100</f>
        <v>161.64964235666042</v>
      </c>
      <c r="D49" s="17">
        <f>D$41/D34*100</f>
        <v>30.964585102299992</v>
      </c>
      <c r="E49" s="17">
        <f>E$41/E34*100</f>
        <v>44.976544220196175</v>
      </c>
      <c r="F49" s="17">
        <f>F$41/F34*100</f>
        <v>22.048291643209847</v>
      </c>
      <c r="G49" s="17">
        <f>G$41/G34*100</f>
        <v>54.581708225601467</v>
      </c>
      <c r="H49" s="17">
        <f>H$41/H34*100</f>
        <v>1.1307459639530215</v>
      </c>
      <c r="I49" s="17">
        <f>I$41/I34*100</f>
        <v>368.95286146493527</v>
      </c>
      <c r="J49" s="17">
        <f>J$41/J34*100</f>
        <v>103.14526386364606</v>
      </c>
      <c r="K49" s="61">
        <f>K$41/K34*100</f>
        <v>83.427205973093891</v>
      </c>
    </row>
    <row r="50" spans="1:11" ht="11.25" hidden="1" customHeight="1" x14ac:dyDescent="0.2">
      <c r="A50" s="40" t="s">
        <v>87</v>
      </c>
      <c r="B50" s="17">
        <f>B$41/B35*100</f>
        <v>20.668855507452712</v>
      </c>
      <c r="C50" s="17">
        <f>C$41/C35*100</f>
        <v>112.41826216382553</v>
      </c>
      <c r="D50" s="17">
        <f>D$41/D35*100</f>
        <v>20.020963958853923</v>
      </c>
      <c r="E50" s="17">
        <f>E$41/E35*100</f>
        <v>19.429056250914911</v>
      </c>
      <c r="F50" s="17">
        <f>F$41/F35*100</f>
        <v>16.139438714683894</v>
      </c>
      <c r="G50" s="17">
        <f>G$41/G35*100</f>
        <v>38.610945510909737</v>
      </c>
      <c r="H50" s="17">
        <f>H$41/H35*100</f>
        <v>0.70433989698597732</v>
      </c>
      <c r="I50" s="17">
        <f>I$41/I35*100</f>
        <v>134.85635467213498</v>
      </c>
      <c r="J50" s="17">
        <f>J$41/J35*100</f>
        <v>39.392216373079883</v>
      </c>
      <c r="K50" s="61">
        <f>K$41/K35*100</f>
        <v>47.115587205638136</v>
      </c>
    </row>
    <row r="51" spans="1:11" x14ac:dyDescent="0.2">
      <c r="A51" s="40" t="s">
        <v>13</v>
      </c>
      <c r="B51" s="75">
        <f>SUM(B43:B45)/B42*100</f>
        <v>1.7021173360426449</v>
      </c>
      <c r="C51" s="75">
        <f>SUM(C43:C45)/C42*100</f>
        <v>2.7787963583573534</v>
      </c>
      <c r="D51" s="75">
        <f>SUM(D43:D45)/D42*100</f>
        <v>1.9802954957026651</v>
      </c>
      <c r="E51" s="75">
        <f>SUM(E43:E45)/E42*100</f>
        <v>1.5592340380136194</v>
      </c>
      <c r="F51" s="75">
        <f>SUM(F43:F45)/F42*100</f>
        <v>1.6767570574159025</v>
      </c>
      <c r="G51" s="75">
        <f>SUM(G43:G45)/G42*100</f>
        <v>1.4784624975666971</v>
      </c>
      <c r="H51" s="75">
        <f>SUM(H43:H45)/H42*100</f>
        <v>2.1316621728374252</v>
      </c>
      <c r="I51" s="75">
        <f>SUM(I43:I45)/I42*100</f>
        <v>2.7604210825188451</v>
      </c>
      <c r="J51" s="75">
        <f>SUM(J43:J45)/J42*100</f>
        <v>2.3784426314057381</v>
      </c>
      <c r="K51" s="76">
        <f>SUM(K43:K45)/K42*100</f>
        <v>2.0432431536902018</v>
      </c>
    </row>
    <row r="52" spans="1:11" hidden="1" x14ac:dyDescent="0.2">
      <c r="A52" s="74" t="s">
        <v>35</v>
      </c>
      <c r="B52" s="75">
        <f t="shared" ref="B52:K52" si="1">(1-(1/(1+B51/100)))*100+B48</f>
        <v>3.8877463911813934</v>
      </c>
      <c r="C52" s="75">
        <f t="shared" si="1"/>
        <v>16.673228207765838</v>
      </c>
      <c r="D52" s="75">
        <f t="shared" si="1"/>
        <v>4.8406127783638766</v>
      </c>
      <c r="E52" s="75">
        <f t="shared" si="1"/>
        <v>4.5553646476013423</v>
      </c>
      <c r="F52" s="75">
        <f t="shared" si="1"/>
        <v>4.1384445009327671</v>
      </c>
      <c r="G52" s="75">
        <f t="shared" si="1"/>
        <v>7.9540546828863175</v>
      </c>
      <c r="H52" s="75">
        <f t="shared" si="1"/>
        <v>2.2017987260765692</v>
      </c>
      <c r="I52" s="75">
        <f t="shared" si="1"/>
        <v>29.341027555149498</v>
      </c>
      <c r="J52" s="75">
        <f t="shared" si="1"/>
        <v>11.649526068770204</v>
      </c>
      <c r="K52" s="76">
        <f t="shared" si="1"/>
        <v>10.417683505964733</v>
      </c>
    </row>
    <row r="53" spans="1:11" ht="3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59"/>
    </row>
    <row r="54" spans="1:11" ht="3" customHeight="1" x14ac:dyDescent="0.2">
      <c r="K54" s="63"/>
    </row>
    <row r="55" spans="1:11" x14ac:dyDescent="0.2">
      <c r="A55" s="43" t="s">
        <v>33</v>
      </c>
      <c r="K55" s="63"/>
    </row>
    <row r="56" spans="1:11" ht="11.25" hidden="1" customHeight="1" x14ac:dyDescent="0.2">
      <c r="A56" s="40" t="s">
        <v>28</v>
      </c>
      <c r="E56" s="1">
        <v>120.17700000000001</v>
      </c>
      <c r="F56" s="1">
        <v>243.09899999999999</v>
      </c>
      <c r="G56" s="1">
        <v>522.18899999999996</v>
      </c>
      <c r="H56" s="1">
        <v>972.30899999999997</v>
      </c>
      <c r="I56" s="1">
        <v>1528.5450000000001</v>
      </c>
      <c r="J56" s="1">
        <v>1575.3309999999999</v>
      </c>
      <c r="K56" s="64">
        <f>AVERAGE(F56:J56)</f>
        <v>968.29459999999995</v>
      </c>
    </row>
    <row r="57" spans="1:11" ht="11.25" hidden="1" customHeight="1" x14ac:dyDescent="0.2">
      <c r="A57" s="40" t="s">
        <v>29</v>
      </c>
      <c r="E57" s="16">
        <v>13.279</v>
      </c>
      <c r="F57" s="16">
        <v>50.026000000000003</v>
      </c>
      <c r="G57" s="16">
        <v>88.977999999999994</v>
      </c>
      <c r="H57" s="16">
        <v>125.42</v>
      </c>
      <c r="I57" s="16">
        <v>278.01900000000001</v>
      </c>
      <c r="J57" s="16">
        <v>306.02199999999999</v>
      </c>
      <c r="K57" s="65">
        <f>AVERAGE(F57:J57)</f>
        <v>169.69299999999998</v>
      </c>
    </row>
    <row r="58" spans="1:11" ht="11.25" hidden="1" customHeight="1" x14ac:dyDescent="0.2">
      <c r="A58" s="40" t="s">
        <v>86</v>
      </c>
      <c r="E58" s="16">
        <f>39.444-2.346</f>
        <v>37.097999999999999</v>
      </c>
      <c r="F58" s="16">
        <f>65.106-3.248</f>
        <v>61.857999999999997</v>
      </c>
      <c r="G58" s="16">
        <f>132.222-13.625</f>
        <v>118.59700000000001</v>
      </c>
      <c r="H58" s="16">
        <f>257.179-46.026</f>
        <v>211.15299999999996</v>
      </c>
      <c r="I58" s="16">
        <f>395.643-98.861</f>
        <v>296.78199999999998</v>
      </c>
      <c r="J58" s="16">
        <f>385.985-110.725</f>
        <v>275.26</v>
      </c>
      <c r="K58" s="65">
        <f>AVERAGE(F58:J58)</f>
        <v>192.72999999999996</v>
      </c>
    </row>
    <row r="59" spans="1:11" ht="11.25" customHeight="1" x14ac:dyDescent="0.2">
      <c r="A59" s="40" t="s">
        <v>84</v>
      </c>
      <c r="E59" s="1">
        <v>6.1520000000000001</v>
      </c>
      <c r="F59" s="1">
        <v>8.8000000000000007</v>
      </c>
      <c r="G59" s="1">
        <v>30</v>
      </c>
      <c r="H59" s="1">
        <f>13+19+27+28</f>
        <v>87</v>
      </c>
      <c r="I59" s="1">
        <f>34+48+54+57</f>
        <v>193</v>
      </c>
      <c r="J59" s="1">
        <f>68+75+83</f>
        <v>226</v>
      </c>
      <c r="K59" s="64">
        <f>AVERAGE(F59:J59)</f>
        <v>108.96</v>
      </c>
    </row>
    <row r="60" spans="1:11" ht="11.25" hidden="1" customHeight="1" x14ac:dyDescent="0.2">
      <c r="A60" s="40" t="s">
        <v>95</v>
      </c>
      <c r="B60" s="11"/>
      <c r="C60" s="11"/>
      <c r="D60" s="11"/>
      <c r="E60" s="31">
        <f>E58/(E56)*100</f>
        <v>30.869467535385304</v>
      </c>
      <c r="F60" s="31">
        <f>F58/(F56)*100</f>
        <v>25.445600352119918</v>
      </c>
      <c r="G60" s="31">
        <f>G58/(G56)*100</f>
        <v>22.711508668317411</v>
      </c>
      <c r="H60" s="31">
        <f>H58/(H56)*100</f>
        <v>21.716655919054535</v>
      </c>
      <c r="I60" s="31">
        <f>I58/(I56)*100</f>
        <v>19.415980556673173</v>
      </c>
      <c r="J60" s="31">
        <f>J58/(J56)*100</f>
        <v>17.473153261124171</v>
      </c>
      <c r="K60" s="67">
        <f>K58/(K56)*100</f>
        <v>19.904066386407603</v>
      </c>
    </row>
    <row r="61" spans="1:11" ht="11.25" customHeight="1" x14ac:dyDescent="0.2">
      <c r="A61" s="40" t="s">
        <v>83</v>
      </c>
      <c r="B61" s="11"/>
      <c r="C61" s="11"/>
      <c r="D61" s="11"/>
      <c r="E61" s="31">
        <f>E59/(E56)*100</f>
        <v>5.1191159706100162</v>
      </c>
      <c r="F61" s="31">
        <f>F59/(F56)*100</f>
        <v>3.6199243929427936</v>
      </c>
      <c r="G61" s="31">
        <f>G59/(G56)*100</f>
        <v>5.7450463337986823</v>
      </c>
      <c r="H61" s="31">
        <f>H59/(H56)*100</f>
        <v>8.9477727759385139</v>
      </c>
      <c r="I61" s="31">
        <f>I59/(I56)*100</f>
        <v>12.626386530982078</v>
      </c>
      <c r="J61" s="31">
        <f>J59/(J56)*100</f>
        <v>14.34619137184503</v>
      </c>
      <c r="K61" s="67">
        <f>K59/(K56)*100</f>
        <v>11.252773690982062</v>
      </c>
    </row>
    <row r="62" spans="1:11" ht="3" customHeight="1" x14ac:dyDescent="0.2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62"/>
    </row>
    <row r="63" spans="1:11" ht="3" customHeight="1" x14ac:dyDescent="0.2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72"/>
    </row>
    <row r="64" spans="1:11" hidden="1" x14ac:dyDescent="0.2">
      <c r="A64" s="40" t="s">
        <v>7</v>
      </c>
      <c r="E64" s="1">
        <v>0</v>
      </c>
      <c r="F64" s="1">
        <v>4.4669999999999996</v>
      </c>
      <c r="G64" s="1">
        <v>7.4039999999999999</v>
      </c>
      <c r="H64" s="1">
        <v>57.036000000000001</v>
      </c>
      <c r="I64" s="1">
        <v>19.196999999999999</v>
      </c>
      <c r="J64" s="1">
        <v>250.755</v>
      </c>
      <c r="K64" s="64">
        <f>AVERAGE(F64:J64)</f>
        <v>67.771799999999999</v>
      </c>
    </row>
    <row r="65" spans="1:11" x14ac:dyDescent="0.2">
      <c r="A65" s="40" t="s">
        <v>30</v>
      </c>
      <c r="E65" s="16">
        <f>41.745+34.619+10.957</f>
        <v>87.320999999999998</v>
      </c>
      <c r="F65" s="16">
        <f>43.308+34.689+10.957</f>
        <v>88.954000000000008</v>
      </c>
      <c r="G65" s="16">
        <v>101.48</v>
      </c>
      <c r="H65" s="16">
        <v>108.64700000000001</v>
      </c>
      <c r="I65" s="16">
        <v>120.351</v>
      </c>
      <c r="J65" s="16">
        <v>122.197</v>
      </c>
      <c r="K65" s="65">
        <f>AVERAGE(F65:J65)</f>
        <v>108.3258</v>
      </c>
    </row>
    <row r="66" spans="1:11" x14ac:dyDescent="0.2">
      <c r="A66" s="40" t="s">
        <v>25</v>
      </c>
      <c r="E66" s="47" t="s">
        <v>16</v>
      </c>
      <c r="F66" s="47" t="s">
        <v>16</v>
      </c>
      <c r="G66" s="17">
        <v>0.129</v>
      </c>
      <c r="H66" s="17">
        <v>0.86</v>
      </c>
      <c r="I66" s="17">
        <v>0.48699999999999999</v>
      </c>
      <c r="J66" s="17">
        <f>0.241+0.07+0.04</f>
        <v>0.35099999999999998</v>
      </c>
      <c r="K66" s="61">
        <f>AVERAGE(F66:J66)</f>
        <v>0.45674999999999999</v>
      </c>
    </row>
    <row r="67" spans="1:11" x14ac:dyDescent="0.2">
      <c r="A67" s="40" t="s">
        <v>26</v>
      </c>
      <c r="E67" s="47" t="s">
        <v>16</v>
      </c>
      <c r="F67" s="47" t="s">
        <v>16</v>
      </c>
      <c r="G67" s="47" t="s">
        <v>16</v>
      </c>
      <c r="H67" s="47" t="s">
        <v>16</v>
      </c>
      <c r="I67" s="47" t="s">
        <v>16</v>
      </c>
      <c r="J67" s="47" t="s">
        <v>16</v>
      </c>
      <c r="K67" s="69" t="s">
        <v>16</v>
      </c>
    </row>
    <row r="68" spans="1:11" x14ac:dyDescent="0.2">
      <c r="A68" s="40" t="s">
        <v>14</v>
      </c>
      <c r="E68" s="17">
        <v>1.704</v>
      </c>
      <c r="F68" s="17">
        <v>1.796</v>
      </c>
      <c r="G68" s="17">
        <f>3.665+0.164</f>
        <v>3.8290000000000002</v>
      </c>
      <c r="H68" s="17">
        <f>5.864+0.293+0.232</f>
        <v>6.3890000000000002</v>
      </c>
      <c r="I68" s="17">
        <f>3.659+1.154+0.217</f>
        <v>5.0299999999999994</v>
      </c>
      <c r="J68" s="17">
        <f>1.929+1.216</f>
        <v>3.145</v>
      </c>
      <c r="K68" s="61">
        <f>AVERAGE(F68:J68)</f>
        <v>4.0377999999999989</v>
      </c>
    </row>
    <row r="69" spans="1:11" ht="3" customHeight="1" x14ac:dyDescent="0.2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62"/>
    </row>
    <row r="70" spans="1:11" ht="3" customHeight="1" x14ac:dyDescent="0.2">
      <c r="K70" s="63"/>
    </row>
    <row r="71" spans="1:11" ht="11.25" hidden="1" customHeight="1" x14ac:dyDescent="0.2">
      <c r="A71" s="40" t="s">
        <v>8</v>
      </c>
      <c r="B71" s="31"/>
      <c r="C71" s="31"/>
      <c r="D71" s="31"/>
      <c r="E71" s="31">
        <f>E$64/E56*100</f>
        <v>0</v>
      </c>
      <c r="F71" s="31">
        <f>F$64/F56*100</f>
        <v>1.8375229844631198</v>
      </c>
      <c r="G71" s="31">
        <f>G$64/G56*100</f>
        <v>1.4178774351815149</v>
      </c>
      <c r="H71" s="31">
        <f>H$64/H56*100</f>
        <v>5.8660364143497592</v>
      </c>
      <c r="I71" s="31">
        <f>I$64/I56*100</f>
        <v>1.255900218835559</v>
      </c>
      <c r="J71" s="31">
        <f>J$64/J56*100</f>
        <v>15.917607156845134</v>
      </c>
      <c r="K71" s="67">
        <f>K$64/K56*100</f>
        <v>6.9990889136426055</v>
      </c>
    </row>
    <row r="72" spans="1:11" ht="11.25" hidden="1" customHeight="1" x14ac:dyDescent="0.2">
      <c r="A72" s="40" t="s">
        <v>27</v>
      </c>
      <c r="B72" s="17"/>
      <c r="C72" s="17"/>
      <c r="D72" s="17"/>
      <c r="E72" s="17">
        <f>E$64/E57*100</f>
        <v>0</v>
      </c>
      <c r="F72" s="17">
        <f>F$64/F57*100</f>
        <v>8.9293567344980591</v>
      </c>
      <c r="G72" s="17">
        <f>G$64/G57*100</f>
        <v>8.3211580390658373</v>
      </c>
      <c r="H72" s="17">
        <f>H$64/H57*100</f>
        <v>45.476000637856799</v>
      </c>
      <c r="I72" s="17">
        <f>I$64/I57*100</f>
        <v>6.9049237642031649</v>
      </c>
      <c r="J72" s="17">
        <f>J$64/J57*100</f>
        <v>81.94018730679494</v>
      </c>
      <c r="K72" s="61">
        <f>K$64/K57*100</f>
        <v>39.937887832733232</v>
      </c>
    </row>
    <row r="73" spans="1:11" ht="11.25" hidden="1" customHeight="1" x14ac:dyDescent="0.2">
      <c r="A73" s="40" t="s">
        <v>87</v>
      </c>
      <c r="B73" s="17"/>
      <c r="C73" s="17"/>
      <c r="D73" s="17"/>
      <c r="E73" s="17">
        <f>E$64/E58*100</f>
        <v>0</v>
      </c>
      <c r="F73" s="17">
        <f>F$64/F58*100</f>
        <v>7.2213779947621974</v>
      </c>
      <c r="G73" s="17">
        <f>G$64/G58*100</f>
        <v>6.2429909694174386</v>
      </c>
      <c r="H73" s="17">
        <f>H$64/H58*100</f>
        <v>27.011692943031836</v>
      </c>
      <c r="I73" s="17">
        <f>I$64/I58*100</f>
        <v>6.4683842011981865</v>
      </c>
      <c r="J73" s="17">
        <f>J$64/J58*100</f>
        <v>91.097507810797069</v>
      </c>
      <c r="K73" s="61">
        <f>K$64/K58*100</f>
        <v>35.164115602137713</v>
      </c>
    </row>
    <row r="74" spans="1:11" x14ac:dyDescent="0.2">
      <c r="A74" s="40" t="s">
        <v>13</v>
      </c>
      <c r="B74" s="17"/>
      <c r="C74" s="17"/>
      <c r="D74" s="17"/>
      <c r="E74" s="75">
        <f>SUM(E66:E68)/E65*100</f>
        <v>1.951420620469303</v>
      </c>
      <c r="F74" s="75">
        <f>SUM(F66:F68)/F65*100</f>
        <v>2.0190210670683726</v>
      </c>
      <c r="G74" s="75">
        <f>SUM(G66:G68)/G65*100</f>
        <v>3.9002759164367364</v>
      </c>
      <c r="H74" s="75">
        <f>SUM(H66:H68)/H65*100</f>
        <v>6.6720664169282173</v>
      </c>
      <c r="I74" s="75">
        <f>SUM(I66:I68)/I65*100</f>
        <v>4.5840915322681157</v>
      </c>
      <c r="J74" s="75">
        <f>SUM(J66:J68)/J65*100</f>
        <v>2.8609540332414052</v>
      </c>
      <c r="K74" s="76">
        <f>SUM(K66:K68)/K65*100</f>
        <v>4.1491039069178335</v>
      </c>
    </row>
    <row r="75" spans="1:11" hidden="1" x14ac:dyDescent="0.2">
      <c r="A75" s="74" t="s">
        <v>35</v>
      </c>
      <c r="B75" s="75"/>
      <c r="C75" s="75"/>
      <c r="D75" s="75"/>
      <c r="E75" s="75">
        <f t="shared" ref="E75:K75" si="2">(1-(1/(1+E74/100)))*100+E71</f>
        <v>1.9140690817186279</v>
      </c>
      <c r="F75" s="75">
        <f t="shared" si="2"/>
        <v>3.8165863453446587</v>
      </c>
      <c r="G75" s="75">
        <f t="shared" si="2"/>
        <v>5.1717422656980219</v>
      </c>
      <c r="H75" s="75">
        <f t="shared" si="2"/>
        <v>12.120782048366459</v>
      </c>
      <c r="I75" s="75">
        <f t="shared" si="2"/>
        <v>5.6390635327834948</v>
      </c>
      <c r="J75" s="75">
        <f t="shared" si="2"/>
        <v>18.698987185963698</v>
      </c>
      <c r="K75" s="76">
        <f t="shared" si="2"/>
        <v>10.98290034482501</v>
      </c>
    </row>
    <row r="76" spans="1:11" ht="3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66" t="e">
        <f>AVERAGE(J76)</f>
        <v>#DIV/0!</v>
      </c>
    </row>
    <row r="77" spans="1:11" ht="3" customHeight="1" x14ac:dyDescent="0.2">
      <c r="K77" s="63"/>
    </row>
    <row r="78" spans="1:11" x14ac:dyDescent="0.2">
      <c r="A78" s="43" t="s">
        <v>10</v>
      </c>
      <c r="K78" s="63"/>
    </row>
    <row r="79" spans="1:11" ht="11.25" hidden="1" customHeight="1" x14ac:dyDescent="0.2">
      <c r="A79" s="40" t="s">
        <v>28</v>
      </c>
      <c r="F79" s="1">
        <v>1974</v>
      </c>
      <c r="G79" s="1">
        <v>3711</v>
      </c>
      <c r="H79" s="1">
        <v>5089</v>
      </c>
      <c r="I79" s="1">
        <v>7872</v>
      </c>
      <c r="J79" s="1">
        <v>8615</v>
      </c>
      <c r="K79" s="64">
        <f>AVERAGE(F79:J79)</f>
        <v>5452.2</v>
      </c>
    </row>
    <row r="80" spans="1:11" ht="11.25" hidden="1" customHeight="1" x14ac:dyDescent="0.2">
      <c r="A80" s="40" t="s">
        <v>29</v>
      </c>
      <c r="F80" s="16">
        <v>293</v>
      </c>
      <c r="G80" s="16">
        <v>606</v>
      </c>
      <c r="H80" s="16">
        <v>1235</v>
      </c>
      <c r="I80" s="16">
        <v>1362</v>
      </c>
      <c r="J80" s="16">
        <v>1314</v>
      </c>
      <c r="K80" s="65">
        <f>AVERAGE(F80:J80)</f>
        <v>962</v>
      </c>
    </row>
    <row r="81" spans="1:11" ht="11.25" hidden="1" customHeight="1" x14ac:dyDescent="0.2">
      <c r="A81" s="40" t="s">
        <v>86</v>
      </c>
      <c r="F81" s="16">
        <f>144-9</f>
        <v>135</v>
      </c>
      <c r="G81" s="16">
        <f>388-114</f>
        <v>274</v>
      </c>
      <c r="H81" s="16">
        <f>1399-843</f>
        <v>556</v>
      </c>
      <c r="I81" s="16">
        <f>1415-604</f>
        <v>811</v>
      </c>
      <c r="J81" s="16">
        <f>1555-643</f>
        <v>912</v>
      </c>
      <c r="K81" s="65">
        <f>AVERAGE(F81:J81)</f>
        <v>537.6</v>
      </c>
    </row>
    <row r="82" spans="1:11" ht="11.25" customHeight="1" x14ac:dyDescent="0.2">
      <c r="A82" s="40" t="s">
        <v>84</v>
      </c>
      <c r="F82" s="1">
        <v>20</v>
      </c>
      <c r="G82" s="1">
        <v>217</v>
      </c>
      <c r="H82" s="1">
        <v>1572</v>
      </c>
      <c r="I82" s="1">
        <v>906</v>
      </c>
      <c r="J82" s="1">
        <v>941</v>
      </c>
      <c r="K82" s="64">
        <f>AVERAGE(F82:J82)</f>
        <v>731.2</v>
      </c>
    </row>
    <row r="83" spans="1:11" ht="11.25" hidden="1" customHeight="1" x14ac:dyDescent="0.2">
      <c r="A83" s="40" t="s">
        <v>95</v>
      </c>
      <c r="B83" s="11"/>
      <c r="C83" s="11"/>
      <c r="D83" s="11"/>
      <c r="E83" s="11"/>
      <c r="F83" s="31">
        <f>F81/(F79)*100</f>
        <v>6.8389057750759878</v>
      </c>
      <c r="G83" s="31">
        <f>G81/(G79)*100</f>
        <v>7.3834545944489349</v>
      </c>
      <c r="H83" s="31">
        <f>H81/(H79)*100</f>
        <v>10.925525643544901</v>
      </c>
      <c r="I83" s="31">
        <f>I81/(I79)*100</f>
        <v>10.302337398373984</v>
      </c>
      <c r="J83" s="31">
        <f>J81/(J79)*100</f>
        <v>10.586186883343006</v>
      </c>
      <c r="K83" s="67">
        <f>K81/(K79)*100</f>
        <v>9.8602399031583587</v>
      </c>
    </row>
    <row r="84" spans="1:11" ht="11.25" customHeight="1" x14ac:dyDescent="0.2">
      <c r="A84" s="40" t="s">
        <v>83</v>
      </c>
      <c r="B84" s="11"/>
      <c r="C84" s="11"/>
      <c r="D84" s="11"/>
      <c r="E84" s="11"/>
      <c r="F84" s="31">
        <f>F82/(F79)*100</f>
        <v>1.0131712259371835</v>
      </c>
      <c r="G84" s="31">
        <f>G82/(G79)*100</f>
        <v>5.8474804634869306</v>
      </c>
      <c r="H84" s="31">
        <f>H82/(H79)*100</f>
        <v>30.890155236785223</v>
      </c>
      <c r="I84" s="31">
        <f>I82/(I79)*100</f>
        <v>11.509146341463415</v>
      </c>
      <c r="J84" s="31">
        <f>J82/(J79)*100</f>
        <v>10.922809053975623</v>
      </c>
      <c r="K84" s="67">
        <f>K82/(K79)*100</f>
        <v>13.411100106379079</v>
      </c>
    </row>
    <row r="85" spans="1:11" ht="3" customHeight="1" x14ac:dyDescent="0.2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62"/>
    </row>
    <row r="86" spans="1:11" ht="3" customHeight="1" x14ac:dyDescent="0.2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72"/>
    </row>
    <row r="87" spans="1:11" hidden="1" x14ac:dyDescent="0.2">
      <c r="A87" s="40" t="s">
        <v>7</v>
      </c>
      <c r="F87" s="1">
        <v>22</v>
      </c>
      <c r="G87" s="1">
        <v>24</v>
      </c>
      <c r="H87" s="1">
        <v>387</v>
      </c>
      <c r="I87" s="1">
        <v>285</v>
      </c>
      <c r="J87" s="1">
        <f>754+4590</f>
        <v>5344</v>
      </c>
      <c r="K87" s="64">
        <f>AVERAGE(F87:J87)</f>
        <v>1212.4000000000001</v>
      </c>
    </row>
    <row r="88" spans="1:11" x14ac:dyDescent="0.2">
      <c r="A88" s="40" t="s">
        <v>30</v>
      </c>
      <c r="F88" s="16">
        <v>1172</v>
      </c>
      <c r="G88" s="16">
        <v>1330</v>
      </c>
      <c r="H88" s="16">
        <v>2372</v>
      </c>
      <c r="I88" s="16">
        <v>2547</v>
      </c>
      <c r="J88" s="16">
        <f>2616+SUM(J89:J90)</f>
        <v>2866</v>
      </c>
      <c r="K88" s="65">
        <f>AVERAGE(F88:J88)</f>
        <v>2057.4</v>
      </c>
    </row>
    <row r="89" spans="1:11" x14ac:dyDescent="0.2">
      <c r="A89" s="40" t="s">
        <v>25</v>
      </c>
      <c r="F89" s="17">
        <v>6</v>
      </c>
      <c r="G89" s="17">
        <v>2</v>
      </c>
      <c r="H89" s="17">
        <v>26</v>
      </c>
      <c r="I89" s="17">
        <v>9</v>
      </c>
      <c r="J89" s="17">
        <f>178+23</f>
        <v>201</v>
      </c>
      <c r="K89" s="61">
        <f>AVERAGE(F89:J89)</f>
        <v>48.8</v>
      </c>
    </row>
    <row r="90" spans="1:11" x14ac:dyDescent="0.2">
      <c r="A90" s="40" t="s">
        <v>26</v>
      </c>
      <c r="F90" s="47" t="s">
        <v>16</v>
      </c>
      <c r="G90" s="47" t="s">
        <v>16</v>
      </c>
      <c r="H90" s="47" t="s">
        <v>16</v>
      </c>
      <c r="I90" s="47" t="s">
        <v>16</v>
      </c>
      <c r="J90" s="17">
        <f>46+3</f>
        <v>49</v>
      </c>
      <c r="K90" s="61">
        <f>AVERAGE(F90:J90)</f>
        <v>49</v>
      </c>
    </row>
    <row r="91" spans="1:11" x14ac:dyDescent="0.2">
      <c r="A91" s="40" t="s">
        <v>14</v>
      </c>
      <c r="F91" s="17">
        <v>70</v>
      </c>
      <c r="G91" s="17">
        <v>102</v>
      </c>
      <c r="H91" s="17">
        <f>135+279-123</f>
        <v>291</v>
      </c>
      <c r="I91" s="17">
        <f>101+65-27</f>
        <v>139</v>
      </c>
      <c r="J91" s="17">
        <v>38</v>
      </c>
      <c r="K91" s="61">
        <f>AVERAGE(F91:J91)</f>
        <v>128</v>
      </c>
    </row>
    <row r="92" spans="1:11" ht="3" customHeight="1" x14ac:dyDescent="0.2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62"/>
    </row>
    <row r="93" spans="1:11" ht="3" customHeight="1" x14ac:dyDescent="0.2">
      <c r="K93" s="63"/>
    </row>
    <row r="94" spans="1:11" ht="11.25" hidden="1" customHeight="1" x14ac:dyDescent="0.2">
      <c r="A94" s="40" t="s">
        <v>8</v>
      </c>
      <c r="B94" s="31"/>
      <c r="C94" s="31"/>
      <c r="D94" s="31"/>
      <c r="E94" s="31"/>
      <c r="F94" s="31">
        <f>F$87/F79*100</f>
        <v>1.1144883485309016</v>
      </c>
      <c r="G94" s="31">
        <f>G$87/G79*100</f>
        <v>0.64672594987873888</v>
      </c>
      <c r="H94" s="31">
        <f>H$87/H79*100</f>
        <v>7.6046374533307137</v>
      </c>
      <c r="I94" s="31">
        <f>I$87/I79*100</f>
        <v>3.6204268292682924</v>
      </c>
      <c r="J94" s="31">
        <f>J$87/J79*100</f>
        <v>62.031340684851997</v>
      </c>
      <c r="K94" s="67">
        <f>K$87/K79*100</f>
        <v>22.236895198268591</v>
      </c>
    </row>
    <row r="95" spans="1:11" ht="11.25" hidden="1" customHeight="1" x14ac:dyDescent="0.2">
      <c r="A95" s="40" t="s">
        <v>27</v>
      </c>
      <c r="B95" s="17"/>
      <c r="C95" s="17"/>
      <c r="D95" s="17"/>
      <c r="E95" s="17"/>
      <c r="F95" s="17">
        <f>F$87/F80*100</f>
        <v>7.5085324232081918</v>
      </c>
      <c r="G95" s="17">
        <f>G$87/G80*100</f>
        <v>3.9603960396039604</v>
      </c>
      <c r="H95" s="17">
        <f>H$87/H80*100</f>
        <v>31.33603238866397</v>
      </c>
      <c r="I95" s="17">
        <f>I$87/I80*100</f>
        <v>20.92511013215859</v>
      </c>
      <c r="J95" s="17">
        <f>J$87/J80*100</f>
        <v>406.69710806697105</v>
      </c>
      <c r="K95" s="61">
        <f>K$87/K80*100</f>
        <v>126.02910602910605</v>
      </c>
    </row>
    <row r="96" spans="1:11" ht="11.25" hidden="1" customHeight="1" x14ac:dyDescent="0.2">
      <c r="A96" s="40" t="s">
        <v>87</v>
      </c>
      <c r="B96" s="17"/>
      <c r="C96" s="17"/>
      <c r="D96" s="17"/>
      <c r="E96" s="17"/>
      <c r="F96" s="17">
        <f>F$87/F81*100</f>
        <v>16.296296296296298</v>
      </c>
      <c r="G96" s="17">
        <f>G$87/G81*100</f>
        <v>8.7591240875912408</v>
      </c>
      <c r="H96" s="17">
        <f>H$87/H81*100</f>
        <v>69.60431654676259</v>
      </c>
      <c r="I96" s="17">
        <f>I$87/I81*100</f>
        <v>35.141800246609122</v>
      </c>
      <c r="J96" s="17">
        <f>J$87/J81*100</f>
        <v>585.9649122807017</v>
      </c>
      <c r="K96" s="61">
        <f>K$87/K81*100</f>
        <v>225.52083333333334</v>
      </c>
    </row>
    <row r="97" spans="1:14" x14ac:dyDescent="0.2">
      <c r="A97" s="40" t="s">
        <v>13</v>
      </c>
      <c r="B97" s="17"/>
      <c r="C97" s="17"/>
      <c r="D97" s="17"/>
      <c r="E97" s="17"/>
      <c r="F97" s="75">
        <f>SUM(F89:F91)/F88*100</f>
        <v>6.4846416382252556</v>
      </c>
      <c r="G97" s="75">
        <f>SUM(G89:G91)/G88*100</f>
        <v>7.8195488721804516</v>
      </c>
      <c r="H97" s="75">
        <f>SUM(H89:H91)/H88*100</f>
        <v>13.364249578414839</v>
      </c>
      <c r="I97" s="75">
        <f>SUM(I89:I91)/I88*100</f>
        <v>5.8107577542206519</v>
      </c>
      <c r="J97" s="75">
        <f>SUM(J89:J91)/J88*100</f>
        <v>10.048848569434753</v>
      </c>
      <c r="K97" s="76">
        <f>SUM(K89:K91)/K88*100</f>
        <v>10.975017011762418</v>
      </c>
    </row>
    <row r="98" spans="1:14" hidden="1" x14ac:dyDescent="0.2">
      <c r="A98" s="74" t="s">
        <v>35</v>
      </c>
      <c r="B98" s="75"/>
      <c r="C98" s="75"/>
      <c r="D98" s="75"/>
      <c r="E98" s="75"/>
      <c r="F98" s="75">
        <f t="shared" ref="F98:K98" si="3">(1-(1/(1+F97/100)))*100+F94</f>
        <v>7.2042319382745035</v>
      </c>
      <c r="G98" s="75">
        <f t="shared" si="3"/>
        <v>7.8991666751228191</v>
      </c>
      <c r="H98" s="75">
        <f t="shared" si="3"/>
        <v>19.393406512460501</v>
      </c>
      <c r="I98" s="75">
        <f t="shared" si="3"/>
        <v>9.1120780352052009</v>
      </c>
      <c r="J98" s="75">
        <f t="shared" si="3"/>
        <v>71.162602574515915</v>
      </c>
      <c r="K98" s="76">
        <f t="shared" si="3"/>
        <v>32.126523789719187</v>
      </c>
    </row>
    <row r="99" spans="1:14" s="70" customFormat="1" ht="3" customHeight="1" x14ac:dyDescent="0.2">
      <c r="K99" s="71" t="e">
        <f>AVERAGE(J99)</f>
        <v>#DIV/0!</v>
      </c>
    </row>
    <row r="100" spans="1:14" ht="3" customHeight="1" x14ac:dyDescent="0.2">
      <c r="K100" s="63"/>
    </row>
    <row r="101" spans="1:14" ht="11.25" customHeight="1" x14ac:dyDescent="0.2">
      <c r="A101" s="73" t="s">
        <v>34</v>
      </c>
      <c r="B101" s="48"/>
      <c r="C101" s="48"/>
      <c r="D101" s="48"/>
      <c r="E101" s="48"/>
      <c r="F101" s="48"/>
      <c r="G101" s="48"/>
      <c r="H101" s="48"/>
      <c r="I101" s="48"/>
      <c r="J101" s="48"/>
      <c r="K101" s="72"/>
    </row>
    <row r="102" spans="1:14" hidden="1" x14ac:dyDescent="0.2">
      <c r="A102" s="40" t="s">
        <v>7</v>
      </c>
      <c r="F102" s="1">
        <v>22</v>
      </c>
      <c r="G102" s="1">
        <v>24</v>
      </c>
      <c r="H102" s="1">
        <v>387</v>
      </c>
      <c r="I102" s="1">
        <v>285</v>
      </c>
      <c r="J102" s="1">
        <f>754</f>
        <v>754</v>
      </c>
      <c r="K102" s="64">
        <f>AVERAGE(F102:J102)</f>
        <v>294.39999999999998</v>
      </c>
    </row>
    <row r="103" spans="1:14" x14ac:dyDescent="0.2">
      <c r="A103" s="40" t="s">
        <v>25</v>
      </c>
      <c r="F103" s="17">
        <v>6</v>
      </c>
      <c r="G103" s="17">
        <v>2</v>
      </c>
      <c r="H103" s="17">
        <v>26</v>
      </c>
      <c r="I103" s="17">
        <v>9</v>
      </c>
      <c r="J103" s="17">
        <f>23</f>
        <v>23</v>
      </c>
      <c r="K103" s="61">
        <f>AVERAGE(F103:J103)</f>
        <v>13.2</v>
      </c>
    </row>
    <row r="104" spans="1:14" x14ac:dyDescent="0.2">
      <c r="A104" s="40" t="s">
        <v>26</v>
      </c>
      <c r="F104" s="47" t="s">
        <v>16</v>
      </c>
      <c r="G104" s="47" t="s">
        <v>16</v>
      </c>
      <c r="H104" s="47" t="s">
        <v>16</v>
      </c>
      <c r="I104" s="47" t="s">
        <v>16</v>
      </c>
      <c r="J104" s="17">
        <f>3</f>
        <v>3</v>
      </c>
      <c r="K104" s="61">
        <f>AVERAGE(F104:J104)</f>
        <v>3</v>
      </c>
    </row>
    <row r="105" spans="1:14" x14ac:dyDescent="0.2">
      <c r="A105" s="40" t="s">
        <v>14</v>
      </c>
      <c r="F105" s="17">
        <v>70</v>
      </c>
      <c r="G105" s="17">
        <v>102</v>
      </c>
      <c r="H105" s="17">
        <f>135+279-123</f>
        <v>291</v>
      </c>
      <c r="I105" s="17">
        <f>101+65-27</f>
        <v>139</v>
      </c>
      <c r="J105" s="17">
        <v>38</v>
      </c>
      <c r="K105" s="61">
        <f>AVERAGE(F105:J105)</f>
        <v>128</v>
      </c>
    </row>
    <row r="106" spans="1:14" ht="3" customHeight="1" x14ac:dyDescent="0.2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62"/>
    </row>
    <row r="107" spans="1:14" ht="3" customHeight="1" x14ac:dyDescent="0.2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72"/>
    </row>
    <row r="108" spans="1:14" ht="11.25" hidden="1" customHeight="1" x14ac:dyDescent="0.2">
      <c r="A108" s="40" t="s">
        <v>8</v>
      </c>
      <c r="B108" s="31"/>
      <c r="C108" s="31"/>
      <c r="D108" s="31"/>
      <c r="E108" s="31"/>
      <c r="F108" s="31">
        <f>F$102/F79*100</f>
        <v>1.1144883485309016</v>
      </c>
      <c r="G108" s="31">
        <f>G$102/G79*100</f>
        <v>0.64672594987873888</v>
      </c>
      <c r="H108" s="31">
        <f>H$102/H79*100</f>
        <v>7.6046374533307137</v>
      </c>
      <c r="I108" s="31">
        <f>I$102/I79*100</f>
        <v>3.6204268292682924</v>
      </c>
      <c r="J108" s="31">
        <f>J$102/J79*100</f>
        <v>8.7521764364480568</v>
      </c>
      <c r="K108" s="67">
        <f>K$102/K79*100</f>
        <v>5.39965518506291</v>
      </c>
    </row>
    <row r="109" spans="1:14" ht="11.25" hidden="1" customHeight="1" x14ac:dyDescent="0.2">
      <c r="A109" s="40" t="s">
        <v>27</v>
      </c>
      <c r="B109" s="17"/>
      <c r="C109" s="17"/>
      <c r="D109" s="17"/>
      <c r="E109" s="17"/>
      <c r="F109" s="17">
        <f>F$102/F80*100</f>
        <v>7.5085324232081918</v>
      </c>
      <c r="G109" s="17">
        <f>G$102/G80*100</f>
        <v>3.9603960396039604</v>
      </c>
      <c r="H109" s="17">
        <f>H$102/H80*100</f>
        <v>31.33603238866397</v>
      </c>
      <c r="I109" s="17">
        <f>I$102/I80*100</f>
        <v>20.92511013215859</v>
      </c>
      <c r="J109" s="17">
        <f>J$102/J80*100</f>
        <v>57.3820395738204</v>
      </c>
      <c r="K109" s="61">
        <f>K$102/K80*100</f>
        <v>30.602910602910598</v>
      </c>
    </row>
    <row r="110" spans="1:14" ht="11.25" hidden="1" customHeight="1" x14ac:dyDescent="0.2">
      <c r="A110" s="40" t="s">
        <v>87</v>
      </c>
      <c r="B110" s="17"/>
      <c r="C110" s="17"/>
      <c r="D110" s="17"/>
      <c r="E110" s="17"/>
      <c r="F110" s="17">
        <f>F$102/F81*100</f>
        <v>16.296296296296298</v>
      </c>
      <c r="G110" s="17">
        <f>G$102/G81*100</f>
        <v>8.7591240875912408</v>
      </c>
      <c r="H110" s="17">
        <f>H$102/H81*100</f>
        <v>69.60431654676259</v>
      </c>
      <c r="I110" s="17">
        <f>I$102/I81*100</f>
        <v>35.141800246609122</v>
      </c>
      <c r="J110" s="17">
        <f>J$102/J81*100</f>
        <v>82.675438596491219</v>
      </c>
      <c r="K110" s="61">
        <f>K$102/K81*100</f>
        <v>54.761904761904759</v>
      </c>
    </row>
    <row r="111" spans="1:14" x14ac:dyDescent="0.2">
      <c r="A111" s="40" t="s">
        <v>13</v>
      </c>
      <c r="B111" s="17"/>
      <c r="C111" s="17"/>
      <c r="D111" s="17"/>
      <c r="E111" s="17"/>
      <c r="F111" s="75">
        <f>SUM(F103:F105)/F88*100</f>
        <v>6.4846416382252556</v>
      </c>
      <c r="G111" s="75">
        <f>SUM(G103:G105)/G88*100</f>
        <v>7.8195488721804516</v>
      </c>
      <c r="H111" s="75">
        <f>SUM(H103:H105)/H88*100</f>
        <v>13.364249578414839</v>
      </c>
      <c r="I111" s="75">
        <f>SUM(I103:I105)/I88*100</f>
        <v>5.8107577542206519</v>
      </c>
      <c r="J111" s="75">
        <f>SUM(J103:J105)/J88*100</f>
        <v>2.2330774598743894</v>
      </c>
      <c r="K111" s="76">
        <f>SUM(K103:K105)/K88*100</f>
        <v>7.0088461164576632</v>
      </c>
      <c r="N111" s="36"/>
    </row>
    <row r="112" spans="1:14" hidden="1" x14ac:dyDescent="0.2">
      <c r="A112" s="74" t="s">
        <v>35</v>
      </c>
      <c r="B112" s="75"/>
      <c r="C112" s="75"/>
      <c r="D112" s="75"/>
      <c r="E112" s="75"/>
      <c r="F112" s="75">
        <f t="shared" ref="F112:K112" si="4">(1-(1/(1+F111/100)))*100+F108</f>
        <v>7.2042319382745035</v>
      </c>
      <c r="G112" s="75">
        <f t="shared" si="4"/>
        <v>7.8991666751228191</v>
      </c>
      <c r="H112" s="75">
        <f t="shared" si="4"/>
        <v>19.393406512460501</v>
      </c>
      <c r="I112" s="75">
        <f t="shared" si="4"/>
        <v>9.1120780352052009</v>
      </c>
      <c r="J112" s="75">
        <f t="shared" si="4"/>
        <v>10.936476777744998</v>
      </c>
      <c r="K112" s="76">
        <f t="shared" si="4"/>
        <v>11.949437161807094</v>
      </c>
    </row>
    <row r="113" spans="1:11" ht="3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66" t="e">
        <f>AVERAGE(J113)</f>
        <v>#DIV/0!</v>
      </c>
    </row>
    <row r="114" spans="1:11" s="10" customFormat="1" ht="3" customHeight="1" x14ac:dyDescent="0.2"/>
    <row r="115" spans="1:11" x14ac:dyDescent="0.2">
      <c r="A115" s="41" t="s">
        <v>32</v>
      </c>
      <c r="B115" s="49"/>
      <c r="C115" s="49"/>
      <c r="D115" s="49"/>
      <c r="E115" s="49"/>
      <c r="F115" s="49"/>
      <c r="G115" s="49"/>
      <c r="H115" s="49"/>
      <c r="I115" s="49"/>
      <c r="J115" s="49"/>
      <c r="K115" s="49"/>
    </row>
    <row r="116" spans="1:11" x14ac:dyDescent="0.2">
      <c r="A116" t="s">
        <v>21</v>
      </c>
      <c r="F116" s="11"/>
      <c r="G116" s="11"/>
      <c r="H116" s="11"/>
      <c r="I116" s="11"/>
      <c r="J116" s="11"/>
      <c r="K116" s="11"/>
    </row>
    <row r="117" spans="1:11" ht="3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I163"/>
  <sheetViews>
    <sheetView showGridLines="0" topLeftCell="A44" workbookViewId="0">
      <selection activeCell="A135" sqref="A1:A1048576"/>
    </sheetView>
  </sheetViews>
  <sheetFormatPr defaultRowHeight="11.25" x14ac:dyDescent="0.2"/>
  <cols>
    <col min="1" max="2" width="10.33203125" bestFit="1" customWidth="1"/>
    <col min="3" max="15" width="8.83203125" customWidth="1"/>
    <col min="16" max="19" width="9.6640625" bestFit="1" customWidth="1"/>
    <col min="20" max="20" width="10.1640625" bestFit="1" customWidth="1"/>
    <col min="21" max="146" width="9.5" bestFit="1" customWidth="1"/>
    <col min="147" max="174" width="10" bestFit="1" customWidth="1"/>
  </cols>
  <sheetData>
    <row r="1" spans="1:49" hidden="1" x14ac:dyDescent="0.2"/>
    <row r="2" spans="1:49" hidden="1" x14ac:dyDescent="0.2"/>
    <row r="3" spans="1:49" hidden="1" x14ac:dyDescent="0.2">
      <c r="A3" s="80">
        <v>1</v>
      </c>
      <c r="B3" s="21" t="s">
        <v>36</v>
      </c>
      <c r="D3" s="81">
        <v>30</v>
      </c>
      <c r="E3" s="21" t="s">
        <v>38</v>
      </c>
      <c r="F3" s="21"/>
      <c r="G3" s="21"/>
      <c r="H3" s="21"/>
      <c r="I3" s="21"/>
      <c r="J3" s="21"/>
      <c r="K3" s="21"/>
      <c r="L3" s="21"/>
      <c r="M3" s="21"/>
      <c r="N3" s="21"/>
    </row>
    <row r="4" spans="1:49" hidden="1" x14ac:dyDescent="0.2">
      <c r="A4" s="81">
        <v>10</v>
      </c>
      <c r="B4" s="21" t="s">
        <v>97</v>
      </c>
      <c r="D4" s="81">
        <v>10</v>
      </c>
      <c r="E4" t="s">
        <v>2</v>
      </c>
      <c r="F4" s="21"/>
      <c r="G4" s="21"/>
      <c r="H4" s="21"/>
      <c r="I4" s="21"/>
      <c r="J4" s="21"/>
      <c r="K4" s="21"/>
      <c r="L4" s="21"/>
      <c r="M4" s="21"/>
      <c r="N4" s="21"/>
    </row>
    <row r="5" spans="1:49" hidden="1" x14ac:dyDescent="0.2">
      <c r="A5" s="98">
        <v>0</v>
      </c>
      <c r="B5" s="21" t="s">
        <v>98</v>
      </c>
      <c r="D5" s="21"/>
      <c r="E5" s="21" t="s">
        <v>99</v>
      </c>
      <c r="F5" s="21"/>
      <c r="G5" s="21"/>
      <c r="H5" s="21"/>
      <c r="I5" s="21"/>
      <c r="J5" s="21"/>
      <c r="K5" s="21"/>
      <c r="L5" s="21"/>
      <c r="M5" s="21"/>
      <c r="N5" s="21"/>
    </row>
    <row r="6" spans="1:49" hidden="1" x14ac:dyDescent="0.2">
      <c r="A6" s="81"/>
      <c r="B6" s="21"/>
    </row>
    <row r="7" spans="1:49" hidden="1" x14ac:dyDescent="0.2">
      <c r="A7" s="85" t="s">
        <v>101</v>
      </c>
      <c r="B7" s="21"/>
    </row>
    <row r="8" spans="1:49" ht="3" hidden="1" customHeight="1" x14ac:dyDescent="0.2">
      <c r="A8" s="2"/>
      <c r="B8" s="19"/>
      <c r="C8" s="82"/>
      <c r="D8" s="2"/>
      <c r="E8" s="2"/>
      <c r="F8" s="2"/>
      <c r="G8" s="2"/>
      <c r="H8" s="2"/>
      <c r="I8" s="2"/>
    </row>
    <row r="9" spans="1:49" hidden="1" x14ac:dyDescent="0.2">
      <c r="C9" s="4" t="s">
        <v>39</v>
      </c>
      <c r="D9" s="4"/>
      <c r="E9" s="4"/>
      <c r="F9" s="4"/>
      <c r="G9" s="4"/>
      <c r="H9" s="4"/>
      <c r="I9" s="4"/>
    </row>
    <row r="10" spans="1:49" hidden="1" x14ac:dyDescent="0.2">
      <c r="C10" s="20">
        <v>-6</v>
      </c>
      <c r="D10" s="20">
        <v>-4</v>
      </c>
      <c r="E10" s="20">
        <v>-2</v>
      </c>
      <c r="F10" s="20">
        <v>0</v>
      </c>
      <c r="G10" s="20">
        <v>2</v>
      </c>
      <c r="H10" s="20">
        <v>4</v>
      </c>
      <c r="I10" s="20">
        <v>6</v>
      </c>
      <c r="L10" s="31"/>
    </row>
    <row r="11" spans="1:49" hidden="1" x14ac:dyDescent="0.2">
      <c r="A11" s="10"/>
      <c r="B11" s="33">
        <v>4</v>
      </c>
      <c r="C11" s="15">
        <f ca="1">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EBITDA*((1+C$10/100)^9)*(1-(TaxRate+Capex-NWC)/100))+(EBITDA*((1+C$10/100)^9)*$B11/(1+WACC/100)^10))</f>
        <v>3.8549342929166892</v>
      </c>
      <c r="D11" s="15">
        <f ca="1">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EBITDA*((1+D$10/100)^9)*(1-(TaxRate+Capex-NWC)/100))+(EBITDA*((1+D$10/100)^9)*$B11/(1+WACC/100)^10))</f>
        <v>4.25519979030949</v>
      </c>
      <c r="E11" s="15">
        <f ca="1">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EBITDA*((1+E$10/100)^9)*(1-(TaxRate+Capex-NWC)/100))+(EBITDA*((1+E$10/100)^9)*$B11/(1+WACC/100)^10))</f>
        <v>4.710698730710444</v>
      </c>
      <c r="F11" s="15">
        <f ca="1">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EBITDA*((1+F$10/100)^9)*(1-(TaxRate+Capex-NWC)/100))+(EBITDA*((1+F$10/100)^9)*$B11/(1+WACC/100)^10))</f>
        <v>5.228913421140934</v>
      </c>
      <c r="G11" s="15">
        <f ca="1">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EBITDA*((1+G$10/100)^9)*(1-(TaxRate+Capex-NWC)/100))+(EBITDA*((1+G$10/100)^9)*$B11/(1+WACC/100)^10))</f>
        <v>5.8182262917100616</v>
      </c>
      <c r="H11" s="15">
        <f ca="1">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EBITDA*((1+H$10/100)^9)*(1-(TaxRate+Capex-NWC)/100))+(EBITDA*((1+H$10/100)^9)*$B11/(1+WACC/100)^10))</f>
        <v>6.4880107645127172</v>
      </c>
      <c r="I11" s="15">
        <f ca="1">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EBITDA*((1+I$10/100)^9)*(1-(TaxRate+Capex-NWC)/100))+(EBITDA*((1+I$10/100)^9)*$B11/(1+WACC/100)^10))</f>
        <v>7.2487294242170401</v>
      </c>
      <c r="J11" s="36"/>
      <c r="K11" s="36"/>
      <c r="L11" s="93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</row>
    <row r="12" spans="1:49" hidden="1" x14ac:dyDescent="0.2">
      <c r="A12" s="10"/>
      <c r="B12" s="34">
        <v>6</v>
      </c>
      <c r="C12" s="32">
        <f ca="1">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EBITDA*((1+C$10/100)^9)*(1-(TaxRate+Capex-NWC)/100))+(EBITDA*((1+C$10/100)^9)*$B12/(1+WACC/100)^10))</f>
        <v>4.2967628946711791</v>
      </c>
      <c r="D12" s="32">
        <f ca="1">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EBITDA*((1+D$10/100)^9)*(1-(TaxRate+Capex-NWC)/100))+(EBITDA*((1+D$10/100)^9)*$B12/(1+WACC/100)^10))</f>
        <v>4.7892034598933844</v>
      </c>
      <c r="E12" s="32">
        <f ca="1">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EBITDA*((1+E$10/100)^9)*(1-(TaxRate+Capex-NWC)/100))+(EBITDA*((1+E$10/100)^9)*$B12/(1+WACC/100)^10))</f>
        <v>5.3535904402427814</v>
      </c>
      <c r="F12" s="32">
        <f ca="1">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EBITDA*((1+F$10/100)^9)*(1-(TaxRate+Capex-NWC)/100))+(EBITDA*((1+F$10/100)^9)*$B12/(1+WACC/100)^10))</f>
        <v>5.9999999999999964</v>
      </c>
      <c r="G12" s="32">
        <f ca="1">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EBITDA*((1+G$10/100)^9)*(1-(TaxRate+Capex-NWC)/100))+(EBITDA*((1+G$10/100)^9)*$B12/(1+WACC/100)^10))</f>
        <v>6.7397461318689302</v>
      </c>
      <c r="H12" s="32">
        <f ca="1">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EBITDA*((1+H$10/100)^9)*(1-(TaxRate+Capex-NWC)/100))+(EBITDA*((1+H$10/100)^9)*$B12/(1+WACC/100)^10))</f>
        <v>7.5855074006024923</v>
      </c>
      <c r="I12" s="32">
        <f ca="1">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EBITDA*((1+I$10/100)^9)*(1-(TaxRate+Capex-NWC)/100))+(EBITDA*((1+I$10/100)^9)*$B12/(1+WACC/100)^10))</f>
        <v>8.5514639747687973</v>
      </c>
      <c r="J12" s="86"/>
      <c r="K12" s="36"/>
      <c r="L12" s="93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49" hidden="1" x14ac:dyDescent="0.2">
      <c r="A13" s="50" t="s">
        <v>3</v>
      </c>
      <c r="B13" s="34">
        <v>8</v>
      </c>
      <c r="C13" s="32">
        <f ca="1">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EBITDA*((1+C$10/100)^9)*(1-(TaxRate+Capex-NWC)/100))+(EBITDA*((1+C$10/100)^9)*$B13/(1+WACC/100)^10))</f>
        <v>4.7385914964256681</v>
      </c>
      <c r="D13" s="32">
        <f ca="1">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EBITDA*((1+D$10/100)^9)*(1-(TaxRate+Capex-NWC)/100))+(EBITDA*((1+D$10/100)^9)*$B13/(1+WACC/100)^10))</f>
        <v>5.3232071294772805</v>
      </c>
      <c r="E13" s="32">
        <f ca="1">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EBITDA*((1+E$10/100)^9)*(1-(TaxRate+Capex-NWC)/100))+(EBITDA*((1+E$10/100)^9)*$B13/(1+WACC/100)^10))</f>
        <v>5.996482149775118</v>
      </c>
      <c r="F13" s="32">
        <f ca="1">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EBITDA*((1+F$10/100)^9)*(1-(TaxRate+Capex-NWC)/100))+(EBITDA*((1+F$10/100)^9)*$B13/(1+WACC/100)^10))</f>
        <v>6.7710865788590597</v>
      </c>
      <c r="G13" s="32">
        <f ca="1">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EBITDA*((1+G$10/100)^9)*(1-(TaxRate+Capex-NWC)/100))+(EBITDA*((1+G$10/100)^9)*$B13/(1+WACC/100)^10))</f>
        <v>7.6612659720277971</v>
      </c>
      <c r="H13" s="32">
        <f ca="1">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EBITDA*((1+H$10/100)^9)*(1-(TaxRate+Capex-NWC)/100))+(EBITDA*((1+H$10/100)^9)*$B13/(1+WACC/100)^10))</f>
        <v>8.6830040366922674</v>
      </c>
      <c r="I13" s="32">
        <f ca="1">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EBITDA*((1+I$10/100)^9)*(1-(TaxRate+Capex-NWC)/100))+(EBITDA*((1+I$10/100)^9)*$B13/(1+WACC/100)^10))</f>
        <v>9.8541985253205553</v>
      </c>
      <c r="J13" s="86"/>
      <c r="K13" s="36"/>
      <c r="L13" s="93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49" hidden="1" x14ac:dyDescent="0.2">
      <c r="A14" s="35" t="s">
        <v>37</v>
      </c>
      <c r="B14" s="34">
        <v>10</v>
      </c>
      <c r="C14" s="32">
        <f ca="1">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EBITDA*((1+C$10/100)^9)*(1-(TaxRate+Capex-NWC)/100))+(EBITDA*((1+C$10/100)^9)*$B14/(1+WACC/100)^10))</f>
        <v>5.1804200981801571</v>
      </c>
      <c r="D14" s="32">
        <f ca="1">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EBITDA*((1+D$10/100)^9)*(1-(TaxRate+Capex-NWC)/100))+(EBITDA*((1+D$10/100)^9)*$B14/(1+WACC/100)^10))</f>
        <v>5.8572107990611748</v>
      </c>
      <c r="E14" s="32">
        <f ca="1">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EBITDA*((1+E$10/100)^9)*(1-(TaxRate+Capex-NWC)/100))+(EBITDA*((1+E$10/100)^9)*$B14/(1+WACC/100)^10))</f>
        <v>6.6393738593074545</v>
      </c>
      <c r="F14" s="32">
        <f ca="1">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EBITDA*((1+F$10/100)^9)*(1-(TaxRate+Capex-NWC)/100))+(EBITDA*((1+F$10/100)^9)*$B14/(1+WACC/100)^10))</f>
        <v>7.542173157718123</v>
      </c>
      <c r="G14" s="32">
        <f ca="1">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EBITDA*((1+G$10/100)^9)*(1-(TaxRate+Capex-NWC)/100))+(EBITDA*((1+G$10/100)^9)*$B14/(1+WACC/100)^10))</f>
        <v>8.582785812186664</v>
      </c>
      <c r="H14" s="32">
        <f ca="1">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EBITDA*((1+H$10/100)^9)*(1-(TaxRate+Capex-NWC)/100))+(EBITDA*((1+H$10/100)^9)*$B14/(1+WACC/100)^10))</f>
        <v>9.7805006727820434</v>
      </c>
      <c r="I14" s="32">
        <f ca="1">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EBITDA*((1+I$10/100)^9)*(1-(TaxRate+Capex-NWC)/100))+(EBITDA*((1+I$10/100)^9)*$B14/(1+WACC/100)^10))</f>
        <v>11.156933075872313</v>
      </c>
      <c r="J14" s="86"/>
      <c r="K14" s="17"/>
      <c r="L14" s="93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49" hidden="1" x14ac:dyDescent="0.2">
      <c r="A15" s="35" t="s">
        <v>5</v>
      </c>
      <c r="B15" s="34">
        <v>12</v>
      </c>
      <c r="C15" s="32">
        <f ca="1">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EBITDA*((1+C$10/100)^9)*(1-(TaxRate+Capex-NWC)/100))+(EBITDA*((1+C$10/100)^9)*$B15/(1+WACC/100)^10))</f>
        <v>5.6222486999346462</v>
      </c>
      <c r="D15" s="32">
        <f ca="1">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EBITDA*((1+D$10/100)^9)*(1-(TaxRate+Capex-NWC)/100))+(EBITDA*((1+D$10/100)^9)*$B15/(1+WACC/100)^10))</f>
        <v>6.39121446864507</v>
      </c>
      <c r="E15" s="32">
        <f ca="1">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EBITDA*((1+E$10/100)^9)*(1-(TaxRate+Capex-NWC)/100))+(EBITDA*((1+E$10/100)^9)*$B15/(1+WACC/100)^10))</f>
        <v>7.2822655688397919</v>
      </c>
      <c r="F15" s="32">
        <f ca="1">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EBITDA*((1+F$10/100)^9)*(1-(TaxRate+Capex-NWC)/100))+(EBITDA*((1+F$10/100)^9)*$B15/(1+WACC/100)^10))</f>
        <v>8.3132597365771854</v>
      </c>
      <c r="G15" s="32">
        <f ca="1">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EBITDA*((1+G$10/100)^9)*(1-(TaxRate+Capex-NWC)/100))+(EBITDA*((1+G$10/100)^9)*$B15/(1+WACC/100)^10))</f>
        <v>9.5043056523455327</v>
      </c>
      <c r="H15" s="32">
        <f ca="1">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EBITDA*((1+H$10/100)^9)*(1-(TaxRate+Capex-NWC)/100))+(EBITDA*((1+H$10/100)^9)*$B15/(1+WACC/100)^10))</f>
        <v>10.877997308871819</v>
      </c>
      <c r="I15" s="32">
        <f ca="1">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EBITDA*((1+I$10/100)^9)*(1-(TaxRate+Capex-NWC)/100))+(EBITDA*((1+I$10/100)^9)*$B15/(1+WACC/100)^10))</f>
        <v>12.459667626424071</v>
      </c>
      <c r="J15" s="36"/>
      <c r="K15" s="36"/>
      <c r="L15" s="93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49" hidden="1" x14ac:dyDescent="0.2">
      <c r="A16" s="10"/>
      <c r="B16" s="34">
        <v>14</v>
      </c>
      <c r="C16" s="32">
        <f ca="1">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EBITDA*((1+C$10/100)^9)*(1-(TaxRate+Capex-NWC)/100))+(EBITDA*((1+C$10/100)^9)*$B16/(1+WACC/100)^10))</f>
        <v>6.0640773016891361</v>
      </c>
      <c r="D16" s="32">
        <f ca="1">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EBITDA*((1+D$10/100)^9)*(1-(TaxRate+Capex-NWC)/100))+(EBITDA*((1+D$10/100)^9)*$B16/(1+WACC/100)^10))</f>
        <v>6.9252181382289653</v>
      </c>
      <c r="E16" s="32">
        <f ca="1">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EBITDA*((1+E$10/100)^9)*(1-(TaxRate+Capex-NWC)/100))+(EBITDA*((1+E$10/100)^9)*$B16/(1+WACC/100)^10))</f>
        <v>7.9251572783721294</v>
      </c>
      <c r="F16" s="32">
        <f ca="1">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EBITDA*((1+F$10/100)^9)*(1-(TaxRate+Capex-NWC)/100))+(EBITDA*((1+F$10/100)^9)*$B16/(1+WACC/100)^10))</f>
        <v>9.0843463154362478</v>
      </c>
      <c r="G16" s="32">
        <f ca="1">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EBITDA*((1+G$10/100)^9)*(1-(TaxRate+Capex-NWC)/100))+(EBITDA*((1+G$10/100)^9)*$B16/(1+WACC/100)^10))</f>
        <v>10.4258254925044</v>
      </c>
      <c r="H16" s="32">
        <f ca="1">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EBITDA*((1+H$10/100)^9)*(1-(TaxRate+Capex-NWC)/100))+(EBITDA*((1+H$10/100)^9)*$B16/(1+WACC/100)^10))</f>
        <v>11.975493944961594</v>
      </c>
      <c r="I16" s="32">
        <f ca="1">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EBITDA*((1+I$10/100)^9)*(1-(TaxRate+Capex-NWC)/100))+(EBITDA*((1+I$10/100)^9)*$B16/(1+WACC/100)^10))</f>
        <v>13.762402176975828</v>
      </c>
      <c r="J16" s="86"/>
      <c r="K16" s="86"/>
      <c r="L16" s="93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1:23" hidden="1" x14ac:dyDescent="0.2">
      <c r="A17" s="10"/>
      <c r="B17" s="34">
        <v>16</v>
      </c>
      <c r="C17" s="32">
        <f ca="1">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EBITDA*((1+C$10/100)^9)*(1-(TaxRate+Capex-NWC)/100))+(EBITDA*((1+C$10/100)^9)*$B17/(1+WACC/100)^10))</f>
        <v>6.5059059034436251</v>
      </c>
      <c r="D17" s="32">
        <f ca="1">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EBITDA*((1+D$10/100)^9)*(1-(TaxRate+Capex-NWC)/100))+(EBITDA*((1+D$10/100)^9)*$B17/(1+WACC/100)^10))</f>
        <v>7.4592218078128605</v>
      </c>
      <c r="E17" s="32">
        <f ca="1">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EBITDA*((1+E$10/100)^9)*(1-(TaxRate+Capex-NWC)/100))+(EBITDA*((1+E$10/100)^9)*$B17/(1+WACC/100)^10))</f>
        <v>8.568048987904465</v>
      </c>
      <c r="F17" s="32">
        <f ca="1">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EBITDA*((1+F$10/100)^9)*(1-(TaxRate+Capex-NWC)/100))+(EBITDA*((1+F$10/100)^9)*$B17/(1+WACC/100)^10))</f>
        <v>9.855432894295312</v>
      </c>
      <c r="G17" s="32">
        <f ca="1">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EBITDA*((1+G$10/100)^9)*(1-(TaxRate+Capex-NWC)/100))+(EBITDA*((1+G$10/100)^9)*$B17/(1+WACC/100)^10))</f>
        <v>11.347345332663267</v>
      </c>
      <c r="H17" s="32">
        <f ca="1">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EBITDA*((1+H$10/100)^9)*(1-(TaxRate+Capex-NWC)/100))+(EBITDA*((1+H$10/100)^9)*$B17/(1+WACC/100)^10))</f>
        <v>13.072990581051368</v>
      </c>
      <c r="I17" s="32">
        <f ca="1">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EBITDA*((1+I$10/100)^9)*(1-(TaxRate+Capex-NWC)/100))+(EBITDA*((1+I$10/100)^9)*$B17/(1+WACC/100)^10))</f>
        <v>15.065136727527586</v>
      </c>
      <c r="J17" s="86"/>
      <c r="K17" s="86"/>
      <c r="L17" s="93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</row>
    <row r="18" spans="1:23" hidden="1" x14ac:dyDescent="0.2"/>
    <row r="19" spans="1:23" hidden="1" x14ac:dyDescent="0.2"/>
    <row r="20" spans="1:23" hidden="1" x14ac:dyDescent="0.2">
      <c r="A20" s="5" t="s">
        <v>40</v>
      </c>
    </row>
    <row r="21" spans="1:23" ht="3" hidden="1" customHeight="1" x14ac:dyDescent="0.2">
      <c r="A21" s="88"/>
      <c r="B21" s="88"/>
      <c r="C21" s="88"/>
      <c r="D21" s="88"/>
      <c r="E21" s="88"/>
      <c r="F21" s="88"/>
      <c r="G21" s="88"/>
      <c r="H21" s="88"/>
      <c r="I21" s="88"/>
    </row>
    <row r="22" spans="1:23" hidden="1" x14ac:dyDescent="0.2">
      <c r="C22" s="4" t="s">
        <v>39</v>
      </c>
      <c r="D22" s="4"/>
      <c r="E22" s="4"/>
      <c r="F22" s="4"/>
      <c r="G22" s="4"/>
      <c r="H22" s="4"/>
      <c r="I22" s="4"/>
    </row>
    <row r="23" spans="1:23" hidden="1" x14ac:dyDescent="0.2">
      <c r="C23" s="20">
        <f>C10</f>
        <v>-6</v>
      </c>
      <c r="D23" s="20">
        <f t="shared" ref="D23:I23" si="0">D10</f>
        <v>-4</v>
      </c>
      <c r="E23" s="20">
        <f t="shared" si="0"/>
        <v>-2</v>
      </c>
      <c r="F23" s="20">
        <f t="shared" si="0"/>
        <v>0</v>
      </c>
      <c r="G23" s="20">
        <f t="shared" si="0"/>
        <v>2</v>
      </c>
      <c r="H23" s="20">
        <f t="shared" si="0"/>
        <v>4</v>
      </c>
      <c r="I23" s="20">
        <f t="shared" si="0"/>
        <v>6</v>
      </c>
    </row>
    <row r="24" spans="1:23" hidden="1" x14ac:dyDescent="0.2">
      <c r="A24" s="10"/>
      <c r="B24" s="33">
        <f>B11</f>
        <v>4</v>
      </c>
      <c r="C24" s="11">
        <f ca="1">(EBITDA*((1+C$10/100)^9)*$B24/(1+WACC/100)^10)/(NPV(WACC/100,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EBITDA*((1+C$10/100)^9)*(1-(TaxRate+Capex-NWC)/100))+(EBITDA*((1+C$10/100)^9)*$B24/(1+WACC/100)^10))*100</f>
        <v>22.922756559889194</v>
      </c>
      <c r="D24" s="11">
        <f ca="1">(EBITDA*((1+D$10/100)^9)*$B24/(1+WACC/100)^10)/(NPV(WACC/100,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EBITDA*((1+D$10/100)^9)*(1-(TaxRate+Capex-NWC)/100))+(EBITDA*((1+D$10/100)^9)*$B24/(1+WACC/100)^10))*100</f>
        <v>25.098876475788501</v>
      </c>
      <c r="E24" s="11">
        <f ca="1">(EBITDA*((1+E$10/100)^9)*$B24/(1+WACC/100)^10)/(NPV(WACC/100,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EBITDA*((1+E$10/100)^9)*(1-(TaxRate+Capex-NWC)/100))+(EBITDA*((1+E$10/100)^9)*$B24/(1+WACC/100)^10))*100</f>
        <v>27.29496180008859</v>
      </c>
      <c r="F24" s="11">
        <f ca="1">(EBITDA*((1+F$10/100)^9)*$B24/(1+WACC/100)^10)/(NPV(WACC/100,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EBITDA*((1+F$10/100)^9)*(1-(TaxRate+Capex-NWC)/100))+(EBITDA*((1+F$10/100)^9)*$B24/(1+WACC/100)^10))*100</f>
        <v>29.493185935781437</v>
      </c>
      <c r="G24" s="11">
        <f ca="1">(EBITDA*((1+G$10/100)^9)*$B24/(1+WACC/100)^10)/(NPV(WACC/100,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EBITDA*((1+G$10/100)^9)*(1-(TaxRate+Capex-NWC)/100))+(EBITDA*((1+G$10/100)^9)*$B24/(1+WACC/100)^10))*100</f>
        <v>31.677002370013334</v>
      </c>
      <c r="H24" s="11">
        <f ca="1">(EBITDA*((1+H$10/100)^9)*$B24/(1+WACC/100)^10)/(NPV(WACC/100,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EBITDA*((1+H$10/100)^9)*(1-(TaxRate+Capex-NWC)/100))+(EBITDA*((1+H$10/100)^9)*$B24/(1+WACC/100)^10))*100</f>
        <v>33.831529444825229</v>
      </c>
      <c r="I24" s="11">
        <f ca="1">(EBITDA*((1+I$10/100)^9)*$B24/(1+WACC/100)^10)/(NPV(WACC/100,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EBITDA*((1+I$10/100)^9)*(1-(TaxRate+Capex-NWC)/100))+(EBITDA*((1+I$10/100)^9)*$B24/(1+WACC/100)^10))*100</f>
        <v>35.943804060322485</v>
      </c>
      <c r="M24" s="36"/>
      <c r="N24" s="36"/>
      <c r="O24" s="36"/>
      <c r="P24" s="36"/>
      <c r="Q24" s="36"/>
      <c r="R24" s="36"/>
      <c r="S24" s="36"/>
    </row>
    <row r="25" spans="1:23" hidden="1" x14ac:dyDescent="0.2">
      <c r="A25" s="10"/>
      <c r="B25" s="34">
        <f t="shared" ref="B25:B30" si="1">B12</f>
        <v>6</v>
      </c>
      <c r="C25" s="16">
        <f ca="1">(EBITDA*((1+C$10/100)^9)*$B25/(1+WACC/100)^10)/(NPV(WACC/100,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EBITDA*((1+C$10/100)^9)*(1-(TaxRate+Capex-NWC)/100))+(EBITDA*((1+C$10/100)^9)*$B25/(1+WACC/100)^10))*100</f>
        <v>30.848474485462717</v>
      </c>
      <c r="D25" s="16">
        <f ca="1">(EBITDA*((1+D$10/100)^9)*$B25/(1+WACC/100)^10)/(NPV(WACC/100,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EBITDA*((1+D$10/100)^9)*(1-(TaxRate+Capex-NWC)/100))+(EBITDA*((1+D$10/100)^9)*$B25/(1+WACC/100)^10))*100</f>
        <v>33.450468792306197</v>
      </c>
      <c r="E25" s="16">
        <f ca="1">(EBITDA*((1+E$10/100)^9)*$B25/(1+WACC/100)^10)/(NPV(WACC/100,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EBITDA*((1+E$10/100)^9)*(1-(TaxRate+Capex-NWC)/100))+(EBITDA*((1+E$10/100)^9)*$B25/(1+WACC/100)^10))*100</f>
        <v>36.025825100463727</v>
      </c>
      <c r="F25" s="16">
        <f ca="1">(EBITDA*((1+F$10/100)^9)*$B25/(1+WACC/100)^10)/(NPV(WACC/100,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EBITDA*((1+F$10/100)^9)*(1-(TaxRate+Capex-NWC)/100))+(EBITDA*((1+F$10/100)^9)*$B25/(1+WACC/100)^10))*100</f>
        <v>38.55432894295317</v>
      </c>
      <c r="G25" s="16">
        <f ca="1">(EBITDA*((1+G$10/100)^9)*$B25/(1+WACC/100)^10)/(NPV(WACC/100,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EBITDA*((1+G$10/100)^9)*(1-(TaxRate+Capex-NWC)/100))+(EBITDA*((1+G$10/100)^9)*$B25/(1+WACC/100)^10))*100</f>
        <v>41.018748575771518</v>
      </c>
      <c r="H25" s="16">
        <f ca="1">(EBITDA*((1+H$10/100)^9)*$B25/(1+WACC/100)^10)/(NPV(WACC/100,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EBITDA*((1+H$10/100)^9)*(1-(TaxRate+Capex-NWC)/100))+(EBITDA*((1+H$10/100)^9)*$B25/(1+WACC/100)^10))*100</f>
        <v>43.405005550555714</v>
      </c>
      <c r="I25" s="16">
        <f ca="1">(EBITDA*((1+I$10/100)^9)*$B25/(1+WACC/100)^10)/(NPV(WACC/100,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EBITDA*((1+I$10/100)^9)*(1-(TaxRate+Capex-NWC)/100))+(EBITDA*((1+I$10/100)^9)*$B25/(1+WACC/100)^10))*100</f>
        <v>45.702158872287562</v>
      </c>
      <c r="M25" s="36"/>
      <c r="N25" s="36"/>
      <c r="O25" s="36"/>
      <c r="P25" s="36"/>
      <c r="Q25" s="36"/>
      <c r="R25" s="36"/>
      <c r="S25" s="36"/>
    </row>
    <row r="26" spans="1:23" hidden="1" x14ac:dyDescent="0.2">
      <c r="A26" s="50" t="s">
        <v>3</v>
      </c>
      <c r="B26" s="34">
        <f t="shared" si="1"/>
        <v>8</v>
      </c>
      <c r="C26" s="16">
        <f ca="1">(EBITDA*((1+C$10/100)^9)*$B26/(1+WACC/100)^10)/(NPV(WACC/100,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EBITDA*((1+C$10/100)^9)*(1-(TaxRate+Capex-NWC)/100))+(EBITDA*((1+C$10/100)^9)*$B26/(1+WACC/100)^10))*100</f>
        <v>37.296196735908701</v>
      </c>
      <c r="D26" s="16">
        <f ca="1">(EBITDA*((1+D$10/100)^9)*$B26/(1+WACC/100)^10)/(NPV(WACC/100,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EBITDA*((1+D$10/100)^9)*(1-(TaxRate+Capex-NWC)/100))+(EBITDA*((1+D$10/100)^9)*$B26/(1+WACC/100)^10))*100</f>
        <v>40.126461856187987</v>
      </c>
      <c r="E26" s="16">
        <f ca="1">(EBITDA*((1+E$10/100)^9)*$B26/(1+WACC/100)^10)/(NPV(WACC/100,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EBITDA*((1+E$10/100)^9)*(1-(TaxRate+Capex-NWC)/100))+(EBITDA*((1+E$10/100)^9)*$B26/(1+WACC/100)^10))*100</f>
        <v>42.884590896777489</v>
      </c>
      <c r="F26" s="16">
        <f ca="1">(EBITDA*((1+F$10/100)^9)*$B26/(1+WACC/100)^10)/(NPV(WACC/100,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EBITDA*((1+F$10/100)^9)*(1-(TaxRate+Capex-NWC)/100))+(EBITDA*((1+F$10/100)^9)*$B26/(1+WACC/100)^10))*100</f>
        <v>45.551718760565159</v>
      </c>
      <c r="G26" s="16">
        <f ca="1">(EBITDA*((1+G$10/100)^9)*$B26/(1+WACC/100)^10)/(NPV(WACC/100,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EBITDA*((1+G$10/100)^9)*(1-(TaxRate+Capex-NWC)/100))+(EBITDA*((1+G$10/100)^9)*$B26/(1+WACC/100)^10))*100</f>
        <v>48.113188787516172</v>
      </c>
      <c r="H26" s="16">
        <f ca="1">(EBITDA*((1+H$10/100)^9)*$B26/(1+WACC/100)^10)/(NPV(WACC/100,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EBITDA*((1+H$10/100)^9)*(1-(TaxRate+Capex-NWC)/100))+(EBITDA*((1+H$10/100)^9)*$B26/(1+WACC/100)^10))*100</f>
        <v>50.558384239003964</v>
      </c>
      <c r="I26" s="16">
        <f ca="1">(EBITDA*((1+I$10/100)^9)*$B26/(1+WACC/100)^10)/(NPV(WACC/100,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EBITDA*((1+I$10/100)^9)*(1-(TaxRate+Capex-NWC)/100))+(EBITDA*((1+I$10/100)^9)*$B26/(1+WACC/100)^10))*100</f>
        <v>52.880385845864822</v>
      </c>
      <c r="M26" s="36"/>
      <c r="N26" s="36"/>
      <c r="O26" s="36"/>
      <c r="P26" s="36"/>
      <c r="Q26" s="36"/>
      <c r="R26" s="36"/>
      <c r="S26" s="36"/>
    </row>
    <row r="27" spans="1:23" hidden="1" x14ac:dyDescent="0.2">
      <c r="A27" s="35" t="s">
        <v>37</v>
      </c>
      <c r="B27" s="34">
        <f t="shared" si="1"/>
        <v>10</v>
      </c>
      <c r="C27" s="16">
        <f ca="1">(EBITDA*((1+C$10/100)^9)*$B27/(1+WACC/100)^10)/(NPV(WACC/100,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EBITDA*((1+C$10/100)^9)*(1-(TaxRate+Capex-NWC)/100))+(EBITDA*((1+C$10/100)^9)*$B27/(1+WACC/100)^10))*100</f>
        <v>42.644089994718804</v>
      </c>
      <c r="D27" s="16">
        <f ca="1">(EBITDA*((1+D$10/100)^9)*$B27/(1+WACC/100)^10)/(NPV(WACC/100,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EBITDA*((1+D$10/100)^9)*(1-(TaxRate+Capex-NWC)/100))+(EBITDA*((1+D$10/100)^9)*$B27/(1+WACC/100)^10))*100</f>
        <v>45.585150330383193</v>
      </c>
      <c r="E27" s="16">
        <f ca="1">(EBITDA*((1+E$10/100)^9)*$B27/(1+WACC/100)^10)/(NPV(WACC/100,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EBITDA*((1+E$10/100)^9)*(1-(TaxRate+Capex-NWC)/100))+(EBITDA*((1+E$10/100)^9)*$B27/(1+WACC/100)^10))*100</f>
        <v>48.41508575624902</v>
      </c>
      <c r="F27" s="16">
        <f ca="1">(EBITDA*((1+F$10/100)^9)*$B27/(1+WACC/100)^10)/(NPV(WACC/100,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EBITDA*((1+F$10/100)^9)*(1-(TaxRate+Capex-NWC)/100))+(EBITDA*((1+F$10/100)^9)*$B27/(1+WACC/100)^10))*100</f>
        <v>51.118329076679167</v>
      </c>
      <c r="G27" s="16">
        <f ca="1">(EBITDA*((1+G$10/100)^9)*$B27/(1+WACC/100)^10)/(NPV(WACC/100,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EBITDA*((1+G$10/100)^9)*(1-(TaxRate+Capex-NWC)/100))+(EBITDA*((1+G$10/100)^9)*$B27/(1+WACC/100)^10))*100</f>
        <v>53.684191841907861</v>
      </c>
      <c r="H27" s="16">
        <f ca="1">(EBITDA*((1+H$10/100)^9)*$B27/(1+WACC/100)^10)/(NPV(WACC/100,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EBITDA*((1+H$10/100)^9)*(1-(TaxRate+Capex-NWC)/100))+(EBITDA*((1+H$10/100)^9)*$B27/(1+WACC/100)^10))*100</f>
        <v>56.106362690816859</v>
      </c>
      <c r="I27" s="16">
        <f ca="1">(EBITDA*((1+I$10/100)^9)*$B27/(1+WACC/100)^10)/(NPV(WACC/100,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EBITDA*((1+I$10/100)^9)*(1-(TaxRate+Capex-NWC)/100))+(EBITDA*((1+I$10/100)^9)*$B27/(1+WACC/100)^10))*100</f>
        <v>58.382287573679925</v>
      </c>
      <c r="M27" s="36"/>
      <c r="N27" s="36"/>
      <c r="O27" s="36"/>
      <c r="P27" s="36"/>
      <c r="Q27" s="36"/>
      <c r="R27" s="36"/>
      <c r="S27" s="36"/>
    </row>
    <row r="28" spans="1:23" hidden="1" x14ac:dyDescent="0.2">
      <c r="A28" s="35" t="s">
        <v>5</v>
      </c>
      <c r="B28" s="34">
        <f t="shared" si="1"/>
        <v>12</v>
      </c>
      <c r="C28" s="16">
        <f ca="1">(EBITDA*((1+C$10/100)^9)*$B28/(1+WACC/100)^10)/(NPV(WACC/100,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EBITDA*((1+C$10/100)^9)*(1-(TaxRate+Capex-NWC)/100))+(EBITDA*((1+C$10/100)^9)*$B28/(1+WACC/100)^10))*100</f>
        <v>47.151446903402743</v>
      </c>
      <c r="D28" s="16">
        <f ca="1">(EBITDA*((1+D$10/100)^9)*$B28/(1+WACC/100)^10)/(NPV(WACC/100,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EBITDA*((1+D$10/100)^9)*(1-(TaxRate+Capex-NWC)/100))+(EBITDA*((1+D$10/100)^9)*$B28/(1+WACC/100)^10))*100</f>
        <v>50.131661724420574</v>
      </c>
      <c r="E28" s="16">
        <f ca="1">(EBITDA*((1+E$10/100)^9)*$B28/(1+WACC/100)^10)/(NPV(WACC/100,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EBITDA*((1+E$10/100)^9)*(1-(TaxRate+Capex-NWC)/100))+(EBITDA*((1+E$10/100)^9)*$B28/(1+WACC/100)^10))*100</f>
        <v>52.969096234272229</v>
      </c>
      <c r="F28" s="16">
        <f ca="1">(EBITDA*((1+F$10/100)^9)*$B28/(1+WACC/100)^10)/(NPV(WACC/100,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EBITDA*((1+F$10/100)^9)*(1-(TaxRate+Capex-NWC)/100))+(EBITDA*((1+F$10/100)^9)*$B28/(1+WACC/100)^10))*100</f>
        <v>55.652290674840053</v>
      </c>
      <c r="G28" s="16">
        <f ca="1">(EBITDA*((1+G$10/100)^9)*$B28/(1+WACC/100)^10)/(NPV(WACC/100,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EBITDA*((1+G$10/100)^9)*(1-(TaxRate+Capex-NWC)/100))+(EBITDA*((1+G$10/100)^9)*$B28/(1+WACC/100)^10))*100</f>
        <v>58.174886658750239</v>
      </c>
      <c r="H28" s="16">
        <f ca="1">(EBITDA*((1+H$10/100)^9)*$B28/(1+WACC/100)^10)/(NPV(WACC/100,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EBITDA*((1+H$10/100)^9)*(1-(TaxRate+Capex-NWC)/100))+(EBITDA*((1+H$10/100)^9)*$B28/(1+WACC/100)^10))*100</f>
        <v>60.534854252704307</v>
      </c>
      <c r="I28" s="16">
        <f ca="1">(EBITDA*((1+I$10/100)^9)*$B28/(1+WACC/100)^10)/(NPV(WACC/100,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EBITDA*((1+I$10/100)^9)*(1-(TaxRate+Capex-NWC)/100))+(EBITDA*((1+I$10/100)^9)*$B28/(1+WACC/100)^10))*100</f>
        <v>62.733674265385332</v>
      </c>
      <c r="M28" s="36"/>
      <c r="N28" s="36"/>
      <c r="O28" s="36"/>
      <c r="P28" s="36"/>
      <c r="Q28" s="36"/>
      <c r="R28" s="36"/>
      <c r="S28" s="36"/>
    </row>
    <row r="29" spans="1:23" hidden="1" x14ac:dyDescent="0.2">
      <c r="A29" s="10"/>
      <c r="B29" s="34">
        <f t="shared" si="1"/>
        <v>14</v>
      </c>
      <c r="C29" s="16">
        <f ca="1">(EBITDA*((1+C$10/100)^9)*$B29/(1+WACC/100)^10)/(NPV(WACC/100,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EBITDA*((1+C$10/100)^9)*(1-(TaxRate+Capex-NWC)/100))+(EBITDA*((1+C$10/100)^9)*$B29/(1+WACC/100)^10))*100</f>
        <v>51.001991868077482</v>
      </c>
      <c r="D29" s="16">
        <f ca="1">(EBITDA*((1+D$10/100)^9)*$B29/(1+WACC/100)^10)/(NPV(WACC/100,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EBITDA*((1+D$10/100)^9)*(1-(TaxRate+Capex-NWC)/100))+(EBITDA*((1+D$10/100)^9)*$B29/(1+WACC/100)^10))*100</f>
        <v>53.97701000135163</v>
      </c>
      <c r="E29" s="16">
        <f ca="1">(EBITDA*((1+E$10/100)^9)*$B29/(1+WACC/100)^10)/(NPV(WACC/100,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EBITDA*((1+E$10/100)^9)*(1-(TaxRate+Capex-NWC)/100))+(EBITDA*((1+E$10/100)^9)*$B29/(1+WACC/100)^10))*100</f>
        <v>56.784260660764232</v>
      </c>
      <c r="F29" s="16">
        <f ca="1">(EBITDA*((1+F$10/100)^9)*$B29/(1+WACC/100)^10)/(NPV(WACC/100,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EBITDA*((1+F$10/100)^9)*(1-(TaxRate+Capex-NWC)/100))+(EBITDA*((1+F$10/100)^9)*$B29/(1+WACC/100)^10))*100</f>
        <v>59.416559701623804</v>
      </c>
      <c r="G29" s="16">
        <f ca="1">(EBITDA*((1+G$10/100)^9)*$B29/(1+WACC/100)^10)/(NPV(WACC/100,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EBITDA*((1+G$10/100)^9)*(1-(TaxRate+Capex-NWC)/100))+(EBITDA*((1+G$10/100)^9)*$B29/(1+WACC/100)^10))*100</f>
        <v>61.871732705959161</v>
      </c>
      <c r="H29" s="16">
        <f ca="1">(EBITDA*((1+H$10/100)^9)*$B29/(1+WACC/100)^10)/(NPV(WACC/100,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EBITDA*((1+H$10/100)^9)*(1-(TaxRate+Capex-NWC)/100))+(EBITDA*((1+H$10/100)^9)*$B29/(1+WACC/100)^10))*100</f>
        <v>64.151645752037211</v>
      </c>
      <c r="I29" s="16">
        <f ca="1">(EBITDA*((1+I$10/100)^9)*$B29/(1+WACC/100)^10)/(NPV(WACC/100,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EBITDA*((1+I$10/100)^9)*(1-(TaxRate+Capex-NWC)/100))+(EBITDA*((1+I$10/100)^9)*$B29/(1+WACC/100)^10))*100</f>
        <v>66.261265559572223</v>
      </c>
      <c r="M29" s="36"/>
      <c r="N29" s="36"/>
      <c r="O29" s="36"/>
      <c r="P29" s="36"/>
      <c r="Q29" s="36"/>
      <c r="R29" s="36"/>
      <c r="S29" s="36"/>
    </row>
    <row r="30" spans="1:23" hidden="1" x14ac:dyDescent="0.2">
      <c r="A30" s="10"/>
      <c r="B30" s="34">
        <f t="shared" si="1"/>
        <v>16</v>
      </c>
      <c r="C30" s="16">
        <f ca="1">(EBITDA*((1+C$10/100)^9)*$B30/(1+WACC/100)^10)/(NPV(WACC/100,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EBITDA*((1+C$10/100)^9)*(1-(TaxRate+Capex-NWC)/100))+(EBITDA*((1+C$10/100)^9)*$B30/(1+WACC/100)^10))*100</f>
        <v>54.329540981602712</v>
      </c>
      <c r="D30" s="16">
        <f ca="1">(EBITDA*((1+D$10/100)^9)*$B30/(1+WACC/100)^10)/(NPV(WACC/100,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EBITDA*((1+D$10/100)^9)*(1-(TaxRate+Capex-NWC)/100))+(EBITDA*((1+D$10/100)^9)*$B30/(1+WACC/100)^10))*100</f>
        <v>57.271783394302552</v>
      </c>
      <c r="E30" s="16">
        <f ca="1">(EBITDA*((1+E$10/100)^9)*$B30/(1+WACC/100)^10)/(NPV(WACC/100,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EBITDA*((1+E$10/100)^9)*(1-(TaxRate+Capex-NWC)/100))+(EBITDA*((1+E$10/100)^9)*$B30/(1+WACC/100)^10))*100</f>
        <v>60.026893911545898</v>
      </c>
      <c r="F30" s="16">
        <f ca="1">(EBITDA*((1+F$10/100)^9)*$B30/(1+WACC/100)^10)/(NPV(WACC/100,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EBITDA*((1+F$10/100)^9)*(1-(TaxRate+Capex-NWC)/100))+(EBITDA*((1+F$10/100)^9)*$B30/(1+WACC/100)^10))*100</f>
        <v>62.591797813804504</v>
      </c>
      <c r="G30" s="16">
        <f ca="1">(EBITDA*((1+G$10/100)^9)*$B30/(1+WACC/100)^10)/(NPV(WACC/100,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EBITDA*((1+G$10/100)^9)*(1-(TaxRate+Capex-NWC)/100))+(EBITDA*((1+G$10/100)^9)*$B30/(1+WACC/100)^10))*100</f>
        <v>64.968135763439093</v>
      </c>
      <c r="H30" s="16">
        <f ca="1">(EBITDA*((1+H$10/100)^9)*$B30/(1+WACC/100)^10)/(NPV(WACC/100,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EBITDA*((1+H$10/100)^9)*(1-(TaxRate+Capex-NWC)/100))+(EBITDA*((1+H$10/100)^9)*$B30/(1+WACC/100)^10))*100</f>
        <v>67.161167402999013</v>
      </c>
      <c r="I30" s="16">
        <f ca="1">(EBITDA*((1+I$10/100)^9)*$B30/(1+WACC/100)^10)/(NPV(WACC/100,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EBITDA*((1+I$10/100)^9)*(1-(TaxRate+Capex-NWC)/100))+(EBITDA*((1+I$10/100)^9)*$B30/(1+WACC/100)^10))*100</f>
        <v>69.178770779894847</v>
      </c>
      <c r="M30" s="36"/>
      <c r="N30" s="36"/>
      <c r="O30" s="36"/>
      <c r="P30" s="36"/>
      <c r="Q30" s="36"/>
      <c r="R30" s="36"/>
      <c r="S30" s="36"/>
    </row>
    <row r="31" spans="1:23" hidden="1" x14ac:dyDescent="0.2"/>
    <row r="32" spans="1:23" hidden="1" x14ac:dyDescent="0.2"/>
    <row r="33" spans="1:93" hidden="1" x14ac:dyDescent="0.2">
      <c r="A33" s="5" t="s">
        <v>41</v>
      </c>
    </row>
    <row r="34" spans="1:93" ht="3" hidden="1" customHeight="1" x14ac:dyDescent="0.2">
      <c r="A34" s="88"/>
      <c r="B34" s="88"/>
      <c r="C34" s="88"/>
      <c r="D34" s="88"/>
      <c r="E34" s="88"/>
      <c r="F34" s="88"/>
      <c r="G34" s="88"/>
      <c r="H34" s="88"/>
      <c r="I34" s="88"/>
    </row>
    <row r="35" spans="1:93" hidden="1" x14ac:dyDescent="0.2">
      <c r="C35" s="4" t="s">
        <v>39</v>
      </c>
      <c r="D35" s="4"/>
      <c r="E35" s="4"/>
      <c r="F35" s="4"/>
      <c r="G35" s="4"/>
      <c r="H35" s="4"/>
      <c r="I35" s="4"/>
    </row>
    <row r="36" spans="1:93" hidden="1" x14ac:dyDescent="0.2">
      <c r="C36" s="20">
        <f>C23</f>
        <v>-6</v>
      </c>
      <c r="D36" s="20">
        <f t="shared" ref="D36:I36" si="2">D23</f>
        <v>-4</v>
      </c>
      <c r="E36" s="20">
        <f t="shared" si="2"/>
        <v>-2</v>
      </c>
      <c r="F36" s="20">
        <f t="shared" si="2"/>
        <v>0</v>
      </c>
      <c r="G36" s="20">
        <f t="shared" si="2"/>
        <v>2</v>
      </c>
      <c r="H36" s="20">
        <f t="shared" si="2"/>
        <v>4</v>
      </c>
      <c r="I36" s="20">
        <f t="shared" si="2"/>
        <v>6</v>
      </c>
    </row>
    <row r="37" spans="1:93" hidden="1" x14ac:dyDescent="0.2">
      <c r="A37" s="10"/>
      <c r="B37" s="33">
        <f>B24</f>
        <v>4</v>
      </c>
      <c r="C37" s="31">
        <f ca="1">(EBITDA*(1+C$10/100)^9*$B37*WACC/100-(EBITDA*((1+C$10/100)^9)*(1-(Capex+TaxRate-NWC)/100)))/((EBITDA*(1+C$10/100)^9*$B37)+(EBITDA*((1+C$10/100)^9)*(1-(Capex+TaxRate-NWC)/100)))*100</f>
        <v>-4.3478260869565206</v>
      </c>
      <c r="D37" s="31">
        <f ca="1">(EBITDA*(1+D$10/100)^9*$B37*WACC/100-(EBITDA*((1+D$10/100)^9)*(1-(Capex+TaxRate-NWC)/100)))/((EBITDA*(1+D$10/100)^9*$B37)+(EBITDA*((1+D$10/100)^9)*(1-(Capex+TaxRate-NWC)/100)))*100</f>
        <v>-4.3478260869565215</v>
      </c>
      <c r="E37" s="31">
        <f ca="1">(EBITDA*(1+E$10/100)^9*$B37*WACC/100-(EBITDA*((1+E$10/100)^9)*(1-(Capex+TaxRate-NWC)/100)))/((EBITDA*(1+E$10/100)^9*$B37)+(EBITDA*((1+E$10/100)^9)*(1-(Capex+TaxRate-NWC)/100)))*100</f>
        <v>-4.3478260869565197</v>
      </c>
      <c r="F37" s="31">
        <f ca="1">(EBITDA*(1+F$10/100)^9*$B37*WACC/100-(EBITDA*((1+F$10/100)^9)*(1-(Capex+TaxRate-NWC)/100)))/((EBITDA*(1+F$10/100)^9*$B37)+(EBITDA*((1+F$10/100)^9)*(1-(Capex+TaxRate-NWC)/100)))*100</f>
        <v>-4.3478260869565206</v>
      </c>
      <c r="G37" s="31">
        <f ca="1">(EBITDA*(1+G$10/100)^9*$B37*WACC/100-(EBITDA*((1+G$10/100)^9)*(1-(Capex+TaxRate-NWC)/100)))/((EBITDA*(1+G$10/100)^9*$B37)+(EBITDA*((1+G$10/100)^9)*(1-(Capex+TaxRate-NWC)/100)))*100</f>
        <v>-4.3478260869565206</v>
      </c>
      <c r="H37" s="31">
        <f ca="1">(EBITDA*(1+H$10/100)^9*$B37*WACC/100-(EBITDA*((1+H$10/100)^9)*(1-(Capex+TaxRate-NWC)/100)))/((EBITDA*(1+H$10/100)^9*$B37)+(EBITDA*((1+H$10/100)^9)*(1-(Capex+TaxRate-NWC)/100)))*100</f>
        <v>-4.3478260869565233</v>
      </c>
      <c r="I37" s="31">
        <f ca="1">(EBITDA*(1+I$10/100)^9*$B37*WACC/100-(EBITDA*((1+I$10/100)^9)*(1-(Capex+TaxRate-NWC)/100)))/((EBITDA*(1+I$10/100)^9*$B37)+(EBITDA*((1+I$10/100)^9)*(1-(Capex+TaxRate-NWC)/100)))*100</f>
        <v>-4.3478260869565197</v>
      </c>
      <c r="M37" s="36"/>
      <c r="N37" s="36"/>
      <c r="O37" s="36"/>
      <c r="P37" s="36"/>
      <c r="Q37" s="36"/>
      <c r="R37" s="36"/>
      <c r="S37" s="3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</row>
    <row r="38" spans="1:93" hidden="1" x14ac:dyDescent="0.2">
      <c r="A38" s="10"/>
      <c r="B38" s="34">
        <f t="shared" ref="B38:B43" si="3">B25</f>
        <v>6</v>
      </c>
      <c r="C38" s="17">
        <f ca="1">(EBITDA*(1+C$10/100)^9*$B38*WACC/100-(EBITDA*((1+C$10/100)^9)*(1-(Capex+TaxRate-NWC)/100)))/((EBITDA*(1+C$10/100)^9*$B38)+(EBITDA*((1+C$10/100)^9)*(1-(Capex+TaxRate-NWC)/100)))*100</f>
        <v>1.4678633133968188E-15</v>
      </c>
      <c r="D38" s="17">
        <f ca="1">(EBITDA*(1+D$10/100)^9*$B38*WACC/100-(EBITDA*((1+D$10/100)^9)*(1-(Capex+TaxRate-NWC)/100)))/((EBITDA*(1+D$10/100)^9*$B38)+(EBITDA*((1+D$10/100)^9)*(1-(Capex+TaxRate-NWC)/100)))*100</f>
        <v>0</v>
      </c>
      <c r="E38" s="17">
        <f ca="1">(EBITDA*(1+E$10/100)^9*$B38*WACC/100-(EBITDA*((1+E$10/100)^9)*(1-(Capex+TaxRate-NWC)/100)))/((EBITDA*(1+E$10/100)^9*$B38)+(EBITDA*((1+E$10/100)^9)*(1-(Capex+TaxRate-NWC)/100)))*100</f>
        <v>0</v>
      </c>
      <c r="F38" s="17">
        <f ca="1">(EBITDA*(1+F$10/100)^9*$B38*WACC/100-(EBITDA*((1+F$10/100)^9)*(1-(Capex+TaxRate-NWC)/100)))/((EBITDA*(1+F$10/100)^9*$B38)+(EBITDA*((1+F$10/100)^9)*(1-(Capex+TaxRate-NWC)/100)))*100</f>
        <v>0</v>
      </c>
      <c r="G38" s="17">
        <f ca="1">(EBITDA*(1+G$10/100)^9*$B38*WACC/100-(EBITDA*((1+G$10/100)^9)*(1-(Capex+TaxRate-NWC)/100)))/((EBITDA*(1+G$10/100)^9*$B38)+(EBITDA*((1+G$10/100)^9)*(1-(Capex+TaxRate-NWC)/100)))*100</f>
        <v>1.4075529729517726E-15</v>
      </c>
      <c r="H38" s="17">
        <f ca="1">(EBITDA*(1+H$10/100)^9*$B38*WACC/100-(EBITDA*((1+H$10/100)^9)*(1-(Capex+TaxRate-NWC)/100)))/((EBITDA*(1+H$10/100)^9*$B38)+(EBITDA*((1+H$10/100)^9)*(1-(Capex+TaxRate-NWC)/100)))*100</f>
        <v>2.363721123138922E-15</v>
      </c>
      <c r="I38" s="17">
        <f ca="1">(EBITDA*(1+I$10/100)^9*$B38*WACC/100-(EBITDA*((1+I$10/100)^9)*(1-(Capex+TaxRate-NWC)/100)))/((EBITDA*(1+I$10/100)^9*$B38)+(EBITDA*((1+I$10/100)^9)*(1-(Capex+TaxRate-NWC)/100)))*100</f>
        <v>1.9913312195493551E-15</v>
      </c>
      <c r="M38" s="36"/>
      <c r="N38" s="36"/>
      <c r="O38" s="36"/>
      <c r="P38" s="36"/>
      <c r="Q38" s="36"/>
      <c r="R38" s="36"/>
      <c r="S38" s="36"/>
      <c r="AK38" s="1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</row>
    <row r="39" spans="1:93" hidden="1" x14ac:dyDescent="0.2">
      <c r="A39" s="50" t="s">
        <v>3</v>
      </c>
      <c r="B39" s="34">
        <f t="shared" si="3"/>
        <v>8</v>
      </c>
      <c r="C39" s="17">
        <f ca="1">(EBITDA*(1+C$10/100)^9*$B39*WACC/100-(EBITDA*((1+C$10/100)^9)*(1-(Capex+TaxRate-NWC)/100)))/((EBITDA*(1+C$10/100)^9*$B39)+(EBITDA*((1+C$10/100)^9)*(1-(Capex+TaxRate-NWC)/100)))*100</f>
        <v>2.3255813953488373</v>
      </c>
      <c r="D39" s="17">
        <f ca="1">(EBITDA*(1+D$10/100)^9*$B39*WACC/100-(EBITDA*((1+D$10/100)^9)*(1-(Capex+TaxRate-NWC)/100)))/((EBITDA*(1+D$10/100)^9*$B39)+(EBITDA*((1+D$10/100)^9)*(1-(Capex+TaxRate-NWC)/100)))*100</f>
        <v>2.3255813953488373</v>
      </c>
      <c r="E39" s="17">
        <f ca="1">(EBITDA*(1+E$10/100)^9*$B39*WACC/100-(EBITDA*((1+E$10/100)^9)*(1-(Capex+TaxRate-NWC)/100)))/((EBITDA*(1+E$10/100)^9*$B39)+(EBITDA*((1+E$10/100)^9)*(1-(Capex+TaxRate-NWC)/100)))*100</f>
        <v>2.3255813953488391</v>
      </c>
      <c r="F39" s="17">
        <f ca="1">(EBITDA*(1+F$10/100)^9*$B39*WACC/100-(EBITDA*((1+F$10/100)^9)*(1-(Capex+TaxRate-NWC)/100)))/((EBITDA*(1+F$10/100)^9*$B39)+(EBITDA*((1+F$10/100)^9)*(1-(Capex+TaxRate-NWC)/100)))*100</f>
        <v>2.3255813953488382</v>
      </c>
      <c r="G39" s="17">
        <f ca="1">(EBITDA*(1+G$10/100)^9*$B39*WACC/100-(EBITDA*((1+G$10/100)^9)*(1-(Capex+TaxRate-NWC)/100)))/((EBITDA*(1+G$10/100)^9*$B39)+(EBITDA*((1+G$10/100)^9)*(1-(Capex+TaxRate-NWC)/100)))*100</f>
        <v>2.3255813953488378</v>
      </c>
      <c r="H39" s="17">
        <f ca="1">(EBITDA*(1+H$10/100)^9*$B39*WACC/100-(EBITDA*((1+H$10/100)^9)*(1-(Capex+TaxRate-NWC)/100)))/((EBITDA*(1+H$10/100)^9*$B39)+(EBITDA*((1+H$10/100)^9)*(1-(Capex+TaxRate-NWC)/100)))*100</f>
        <v>2.325581395348836</v>
      </c>
      <c r="I39" s="17">
        <f ca="1">(EBITDA*(1+I$10/100)^9*$B39*WACC/100-(EBITDA*((1+I$10/100)^9)*(1-(Capex+TaxRate-NWC)/100)))/((EBITDA*(1+I$10/100)^9*$B39)+(EBITDA*((1+I$10/100)^9)*(1-(Capex+TaxRate-NWC)/100)))*100</f>
        <v>2.3255813953488387</v>
      </c>
      <c r="M39" s="36"/>
      <c r="N39" s="36"/>
      <c r="O39" s="36"/>
      <c r="P39" s="36"/>
      <c r="Q39" s="36"/>
      <c r="R39" s="36"/>
      <c r="S39" s="36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</row>
    <row r="40" spans="1:93" hidden="1" x14ac:dyDescent="0.2">
      <c r="A40" s="35" t="s">
        <v>37</v>
      </c>
      <c r="B40" s="34">
        <f t="shared" si="3"/>
        <v>10</v>
      </c>
      <c r="C40" s="17">
        <f ca="1">(EBITDA*(1+C$10/100)^9*$B40*WACC/100-(EBITDA*((1+C$10/100)^9)*(1-(Capex+TaxRate-NWC)/100)))/((EBITDA*(1+C$10/100)^9*$B40)+(EBITDA*((1+C$10/100)^9)*(1-(Capex+TaxRate-NWC)/100)))*100</f>
        <v>3.7735849056603779</v>
      </c>
      <c r="D40" s="17">
        <f ca="1">(EBITDA*(1+D$10/100)^9*$B40*WACC/100-(EBITDA*((1+D$10/100)^9)*(1-(Capex+TaxRate-NWC)/100)))/((EBITDA*(1+D$10/100)^9*$B40)+(EBITDA*((1+D$10/100)^9)*(1-(Capex+TaxRate-NWC)/100)))*100</f>
        <v>3.7735849056603779</v>
      </c>
      <c r="E40" s="17">
        <f ca="1">(EBITDA*(1+E$10/100)^9*$B40*WACC/100-(EBITDA*((1+E$10/100)^9)*(1-(Capex+TaxRate-NWC)/100)))/((EBITDA*(1+E$10/100)^9*$B40)+(EBITDA*((1+E$10/100)^9)*(1-(Capex+TaxRate-NWC)/100)))*100</f>
        <v>3.7735849056603774</v>
      </c>
      <c r="F40" s="17">
        <f ca="1">(EBITDA*(1+F$10/100)^9*$B40*WACC/100-(EBITDA*((1+F$10/100)^9)*(1-(Capex+TaxRate-NWC)/100)))/((EBITDA*(1+F$10/100)^9*$B40)+(EBITDA*((1+F$10/100)^9)*(1-(Capex+TaxRate-NWC)/100)))*100</f>
        <v>3.7735849056603779</v>
      </c>
      <c r="G40" s="17">
        <f ca="1">(EBITDA*(1+G$10/100)^9*$B40*WACC/100-(EBITDA*((1+G$10/100)^9)*(1-(Capex+TaxRate-NWC)/100)))/((EBITDA*(1+G$10/100)^9*$B40)+(EBITDA*((1+G$10/100)^9)*(1-(Capex+TaxRate-NWC)/100)))*100</f>
        <v>3.7735849056603779</v>
      </c>
      <c r="H40" s="17">
        <f ca="1">(EBITDA*(1+H$10/100)^9*$B40*WACC/100-(EBITDA*((1+H$10/100)^9)*(1-(Capex+TaxRate-NWC)/100)))/((EBITDA*(1+H$10/100)^9*$B40)+(EBITDA*((1+H$10/100)^9)*(1-(Capex+TaxRate-NWC)/100)))*100</f>
        <v>3.7735849056603779</v>
      </c>
      <c r="I40" s="17">
        <f ca="1">(EBITDA*(1+I$10/100)^9*$B40*WACC/100-(EBITDA*((1+I$10/100)^9)*(1-(Capex+TaxRate-NWC)/100)))/((EBITDA*(1+I$10/100)^9*$B40)+(EBITDA*((1+I$10/100)^9)*(1-(Capex+TaxRate-NWC)/100)))*100</f>
        <v>3.7735849056603779</v>
      </c>
      <c r="M40" s="36"/>
      <c r="N40" s="36"/>
      <c r="O40" s="36"/>
      <c r="P40" s="36"/>
      <c r="Q40" s="36"/>
      <c r="R40" s="36"/>
      <c r="S40" s="36"/>
      <c r="AK40" s="1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</row>
    <row r="41" spans="1:93" ht="11.25" hidden="1" customHeight="1" x14ac:dyDescent="0.2">
      <c r="A41" s="35" t="s">
        <v>5</v>
      </c>
      <c r="B41" s="34">
        <f t="shared" si="3"/>
        <v>12</v>
      </c>
      <c r="C41" s="17">
        <f ca="1">(EBITDA*(1+C$10/100)^9*$B41*WACC/100-(EBITDA*((1+C$10/100)^9)*(1-(Capex+TaxRate-NWC)/100)))/((EBITDA*(1+C$10/100)^9*$B41)+(EBITDA*((1+C$10/100)^9)*(1-(Capex+TaxRate-NWC)/100)))*100</f>
        <v>4.7619047619047628</v>
      </c>
      <c r="D41" s="17">
        <f ca="1">(EBITDA*(1+D$10/100)^9*$B41*WACC/100-(EBITDA*((1+D$10/100)^9)*(1-(Capex+TaxRate-NWC)/100)))/((EBITDA*(1+D$10/100)^9*$B41)+(EBITDA*((1+D$10/100)^9)*(1-(Capex+TaxRate-NWC)/100)))*100</f>
        <v>4.7619047619047619</v>
      </c>
      <c r="E41" s="17">
        <f ca="1">(EBITDA*(1+E$10/100)^9*$B41*WACC/100-(EBITDA*((1+E$10/100)^9)*(1-(Capex+TaxRate-NWC)/100)))/((EBITDA*(1+E$10/100)^9*$B41)+(EBITDA*((1+E$10/100)^9)*(1-(Capex+TaxRate-NWC)/100)))*100</f>
        <v>4.7619047619047628</v>
      </c>
      <c r="F41" s="17">
        <f ca="1">(EBITDA*(1+F$10/100)^9*$B41*WACC/100-(EBITDA*((1+F$10/100)^9)*(1-(Capex+TaxRate-NWC)/100)))/((EBITDA*(1+F$10/100)^9*$B41)+(EBITDA*((1+F$10/100)^9)*(1-(Capex+TaxRate-NWC)/100)))*100</f>
        <v>4.7619047619047619</v>
      </c>
      <c r="G41" s="17">
        <f ca="1">(EBITDA*(1+G$10/100)^9*$B41*WACC/100-(EBITDA*((1+G$10/100)^9)*(1-(Capex+TaxRate-NWC)/100)))/((EBITDA*(1+G$10/100)^9*$B41)+(EBITDA*((1+G$10/100)^9)*(1-(Capex+TaxRate-NWC)/100)))*100</f>
        <v>4.7619047619047628</v>
      </c>
      <c r="H41" s="17">
        <f ca="1">(EBITDA*(1+H$10/100)^9*$B41*WACC/100-(EBITDA*((1+H$10/100)^9)*(1-(Capex+TaxRate-NWC)/100)))/((EBITDA*(1+H$10/100)^9*$B41)+(EBITDA*((1+H$10/100)^9)*(1-(Capex+TaxRate-NWC)/100)))*100</f>
        <v>4.7619047619047645</v>
      </c>
      <c r="I41" s="17">
        <f ca="1">(EBITDA*(1+I$10/100)^9*$B41*WACC/100-(EBITDA*((1+I$10/100)^9)*(1-(Capex+TaxRate-NWC)/100)))/((EBITDA*(1+I$10/100)^9*$B41)+(EBITDA*((1+I$10/100)^9)*(1-(Capex+TaxRate-NWC)/100)))*100</f>
        <v>4.7619047619047628</v>
      </c>
      <c r="M41" s="36"/>
      <c r="N41" s="36"/>
      <c r="O41" s="36"/>
      <c r="P41" s="36"/>
      <c r="Q41" s="36"/>
      <c r="R41" s="36"/>
      <c r="S41" s="36"/>
      <c r="AB41" s="31"/>
      <c r="AC41" s="31"/>
      <c r="AD41" s="31"/>
      <c r="AE41" s="31"/>
      <c r="AF41" s="31"/>
      <c r="AG41" s="31"/>
      <c r="AH41" s="31"/>
      <c r="AI41" s="21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</row>
    <row r="42" spans="1:93" hidden="1" x14ac:dyDescent="0.2">
      <c r="A42" s="10"/>
      <c r="B42" s="34">
        <f t="shared" si="3"/>
        <v>14</v>
      </c>
      <c r="C42" s="17">
        <f ca="1">(EBITDA*(1+C$10/100)^9*$B42*WACC/100-(EBITDA*((1+C$10/100)^9)*(1-(Capex+TaxRate-NWC)/100)))/((EBITDA*(1+C$10/100)^9*$B42)+(EBITDA*((1+C$10/100)^9)*(1-(Capex+TaxRate-NWC)/100)))*100</f>
        <v>5.479452054794522</v>
      </c>
      <c r="D42" s="17">
        <f ca="1">(EBITDA*(1+D$10/100)^9*$B42*WACC/100-(EBITDA*((1+D$10/100)^9)*(1-(Capex+TaxRate-NWC)/100)))/((EBITDA*(1+D$10/100)^9*$B42)+(EBITDA*((1+D$10/100)^9)*(1-(Capex+TaxRate-NWC)/100)))*100</f>
        <v>5.4794520547945211</v>
      </c>
      <c r="E42" s="17">
        <f ca="1">(EBITDA*(1+E$10/100)^9*$B42*WACC/100-(EBITDA*((1+E$10/100)^9)*(1-(Capex+TaxRate-NWC)/100)))/((EBITDA*(1+E$10/100)^9*$B42)+(EBITDA*((1+E$10/100)^9)*(1-(Capex+TaxRate-NWC)/100)))*100</f>
        <v>5.479452054794522</v>
      </c>
      <c r="F42" s="17">
        <f ca="1">(EBITDA*(1+F$10/100)^9*$B42*WACC/100-(EBITDA*((1+F$10/100)^9)*(1-(Capex+TaxRate-NWC)/100)))/((EBITDA*(1+F$10/100)^9*$B42)+(EBITDA*((1+F$10/100)^9)*(1-(Capex+TaxRate-NWC)/100)))*100</f>
        <v>5.4794520547945202</v>
      </c>
      <c r="G42" s="17">
        <f ca="1">(EBITDA*(1+G$10/100)^9*$B42*WACC/100-(EBITDA*((1+G$10/100)^9)*(1-(Capex+TaxRate-NWC)/100)))/((EBITDA*(1+G$10/100)^9*$B42)+(EBITDA*((1+G$10/100)^9)*(1-(Capex+TaxRate-NWC)/100)))*100</f>
        <v>5.4794520547945202</v>
      </c>
      <c r="H42" s="17">
        <f ca="1">(EBITDA*(1+H$10/100)^9*$B42*WACC/100-(EBITDA*((1+H$10/100)^9)*(1-(Capex+TaxRate-NWC)/100)))/((EBITDA*(1+H$10/100)^9*$B42)+(EBITDA*((1+H$10/100)^9)*(1-(Capex+TaxRate-NWC)/100)))*100</f>
        <v>5.479452054794522</v>
      </c>
      <c r="I42" s="17">
        <f ca="1">(EBITDA*(1+I$10/100)^9*$B42*WACC/100-(EBITDA*((1+I$10/100)^9)*(1-(Capex+TaxRate-NWC)/100)))/((EBITDA*(1+I$10/100)^9*$B42)+(EBITDA*((1+I$10/100)^9)*(1-(Capex+TaxRate-NWC)/100)))*100</f>
        <v>5.4794520547945202</v>
      </c>
      <c r="M42" s="36"/>
      <c r="N42" s="36"/>
      <c r="O42" s="36"/>
      <c r="P42" s="36"/>
      <c r="Q42" s="36"/>
      <c r="R42" s="36"/>
      <c r="S42" s="36"/>
      <c r="AB42" s="31"/>
      <c r="AC42" s="31"/>
      <c r="AD42" s="31"/>
      <c r="AE42" s="31"/>
      <c r="AF42" s="31"/>
      <c r="AG42" s="31"/>
      <c r="AH42" s="31"/>
      <c r="AI42" s="21"/>
    </row>
    <row r="43" spans="1:93" hidden="1" x14ac:dyDescent="0.2">
      <c r="A43" s="10"/>
      <c r="B43" s="34">
        <f t="shared" si="3"/>
        <v>16</v>
      </c>
      <c r="C43" s="17">
        <f ca="1">(EBITDA*(1+C$10/100)^9*$B43*WACC/100-(EBITDA*((1+C$10/100)^9)*(1-(Capex+TaxRate-NWC)/100)))/((EBITDA*(1+C$10/100)^9*$B43)+(EBITDA*((1+C$10/100)^9)*(1-(Capex+TaxRate-NWC)/100)))*100</f>
        <v>6.024096385542169</v>
      </c>
      <c r="D43" s="17">
        <f ca="1">(EBITDA*(1+D$10/100)^9*$B43*WACC/100-(EBITDA*((1+D$10/100)^9)*(1-(Capex+TaxRate-NWC)/100)))/((EBITDA*(1+D$10/100)^9*$B43)+(EBITDA*((1+D$10/100)^9)*(1-(Capex+TaxRate-NWC)/100)))*100</f>
        <v>6.024096385542169</v>
      </c>
      <c r="E43" s="17">
        <f ca="1">(EBITDA*(1+E$10/100)^9*$B43*WACC/100-(EBITDA*((1+E$10/100)^9)*(1-(Capex+TaxRate-NWC)/100)))/((EBITDA*(1+E$10/100)^9*$B43)+(EBITDA*((1+E$10/100)^9)*(1-(Capex+TaxRate-NWC)/100)))*100</f>
        <v>6.0240963855421708</v>
      </c>
      <c r="F43" s="17">
        <f ca="1">(EBITDA*(1+F$10/100)^9*$B43*WACC/100-(EBITDA*((1+F$10/100)^9)*(1-(Capex+TaxRate-NWC)/100)))/((EBITDA*(1+F$10/100)^9*$B43)+(EBITDA*((1+F$10/100)^9)*(1-(Capex+TaxRate-NWC)/100)))*100</f>
        <v>6.0240963855421681</v>
      </c>
      <c r="G43" s="17">
        <f ca="1">(EBITDA*(1+G$10/100)^9*$B43*WACC/100-(EBITDA*((1+G$10/100)^9)*(1-(Capex+TaxRate-NWC)/100)))/((EBITDA*(1+G$10/100)^9*$B43)+(EBITDA*((1+G$10/100)^9)*(1-(Capex+TaxRate-NWC)/100)))*100</f>
        <v>6.024096385542169</v>
      </c>
      <c r="H43" s="17">
        <f ca="1">(EBITDA*(1+H$10/100)^9*$B43*WACC/100-(EBITDA*((1+H$10/100)^9)*(1-(Capex+TaxRate-NWC)/100)))/((EBITDA*(1+H$10/100)^9*$B43)+(EBITDA*((1+H$10/100)^9)*(1-(Capex+TaxRate-NWC)/100)))*100</f>
        <v>6.0240963855421672</v>
      </c>
      <c r="I43" s="17">
        <f ca="1">(EBITDA*(1+I$10/100)^9*$B43*WACC/100-(EBITDA*((1+I$10/100)^9)*(1-(Capex+TaxRate-NWC)/100)))/((EBITDA*(1+I$10/100)^9*$B43)+(EBITDA*((1+I$10/100)^9)*(1-(Capex+TaxRate-NWC)/100)))*100</f>
        <v>6.024096385542169</v>
      </c>
      <c r="M43" s="36"/>
      <c r="N43" s="36"/>
      <c r="O43" s="36"/>
      <c r="P43" s="36"/>
      <c r="Q43" s="36"/>
      <c r="R43" s="36"/>
      <c r="S43" s="36"/>
      <c r="AB43" s="31"/>
      <c r="AC43" s="31"/>
      <c r="AD43" s="31"/>
      <c r="AE43" s="31"/>
      <c r="AF43" s="31"/>
      <c r="AG43" s="31"/>
      <c r="AH43" s="31"/>
      <c r="AI43" s="21"/>
      <c r="AJ43" s="15"/>
    </row>
    <row r="44" spans="1:93" x14ac:dyDescent="0.2">
      <c r="C44" s="37"/>
      <c r="D44" s="37"/>
      <c r="E44" s="37"/>
      <c r="F44" s="37"/>
      <c r="G44" s="37"/>
      <c r="H44" s="37"/>
      <c r="I44" s="37"/>
      <c r="AB44" s="31"/>
      <c r="AC44" s="31"/>
      <c r="AD44" s="31"/>
      <c r="AE44" s="31"/>
      <c r="AF44" s="31"/>
      <c r="AG44" s="31"/>
      <c r="AH44" s="31"/>
      <c r="AI44" s="21"/>
    </row>
    <row r="45" spans="1:93" x14ac:dyDescent="0.2">
      <c r="A45" s="5" t="s">
        <v>108</v>
      </c>
      <c r="C45" s="37"/>
      <c r="D45" s="37"/>
      <c r="E45" s="37"/>
      <c r="F45" s="37"/>
      <c r="G45" s="37"/>
      <c r="H45" s="37"/>
      <c r="I45" s="37"/>
      <c r="AB45" s="31"/>
      <c r="AC45" s="31"/>
      <c r="AD45" s="31"/>
      <c r="AE45" s="31"/>
      <c r="AF45" s="31"/>
      <c r="AG45" s="31"/>
      <c r="AH45" s="31"/>
      <c r="AI45" s="21"/>
    </row>
    <row r="46" spans="1:93" ht="3" customHeight="1" x14ac:dyDescent="0.2">
      <c r="A46" s="2"/>
      <c r="B46" s="2"/>
      <c r="C46" s="2"/>
      <c r="D46" s="2"/>
      <c r="E46" s="2"/>
      <c r="F46" s="2"/>
      <c r="AB46" s="31"/>
      <c r="AC46" s="31"/>
      <c r="AD46" s="31"/>
      <c r="AE46" s="31"/>
      <c r="AF46" s="31"/>
      <c r="AG46" s="31"/>
      <c r="AH46" s="31"/>
      <c r="AI46" s="16"/>
    </row>
    <row r="47" spans="1:93" ht="3" customHeight="1" x14ac:dyDescent="0.2">
      <c r="AB47" s="31"/>
      <c r="AC47" s="31"/>
      <c r="AD47" s="31"/>
      <c r="AE47" s="31"/>
      <c r="AF47" s="31"/>
      <c r="AG47" s="31"/>
      <c r="AH47" s="31"/>
      <c r="AI47" s="16"/>
    </row>
    <row r="48" spans="1:93" x14ac:dyDescent="0.2">
      <c r="A48" s="80">
        <f>A3</f>
        <v>1</v>
      </c>
      <c r="B48" s="15" t="str">
        <f>B3</f>
        <v>Current EBITDA</v>
      </c>
      <c r="D48" s="81">
        <f>D3</f>
        <v>30</v>
      </c>
      <c r="E48" s="15" t="str">
        <f>E3</f>
        <v>Effective Tax Rate</v>
      </c>
      <c r="AB48" s="31"/>
      <c r="AC48" s="31"/>
      <c r="AD48" s="31"/>
      <c r="AE48" s="31"/>
      <c r="AF48" s="31"/>
      <c r="AG48" s="31"/>
      <c r="AH48" s="31"/>
      <c r="AI48" s="21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</row>
    <row r="49" spans="1:60" x14ac:dyDescent="0.2">
      <c r="A49" s="84">
        <f>A4</f>
        <v>10</v>
      </c>
      <c r="B49" s="15" t="str">
        <f>B4</f>
        <v>Capex as % of EBITDA</v>
      </c>
      <c r="D49" s="81">
        <f>D4</f>
        <v>10</v>
      </c>
      <c r="E49" s="15" t="str">
        <f>E4</f>
        <v>WACC</v>
      </c>
      <c r="AB49" s="31"/>
      <c r="AC49" s="31"/>
      <c r="AD49" s="31"/>
      <c r="AE49" s="31"/>
      <c r="AF49" s="31"/>
      <c r="AG49" s="31"/>
      <c r="AH49" s="31"/>
      <c r="AI49" s="21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</row>
    <row r="50" spans="1:60" x14ac:dyDescent="0.2">
      <c r="A50" s="84">
        <f>A5</f>
        <v>0</v>
      </c>
      <c r="B50" s="15" t="str">
        <f>B5</f>
        <v>NWC as % of EBITDA</v>
      </c>
      <c r="D50" s="32"/>
      <c r="E50" s="15"/>
      <c r="AB50" s="31"/>
      <c r="AC50" s="31"/>
      <c r="AD50" s="31"/>
      <c r="AE50" s="31"/>
      <c r="AF50" s="31"/>
      <c r="AG50" s="31"/>
      <c r="AH50" s="31"/>
      <c r="AI50" s="36"/>
      <c r="AJ50" s="36"/>
      <c r="AK50" s="36"/>
      <c r="AL50" s="36"/>
      <c r="AM50" s="36"/>
      <c r="AN50" s="36"/>
      <c r="AP50" s="36"/>
      <c r="AQ50" s="36"/>
      <c r="AR50" s="36"/>
      <c r="AS50" s="36"/>
      <c r="AT50" s="36"/>
      <c r="AU50" s="36"/>
    </row>
    <row r="51" spans="1:60" ht="3" customHeight="1" x14ac:dyDescent="0.2">
      <c r="A51" s="81"/>
      <c r="B51" s="15"/>
      <c r="AB51" s="31"/>
      <c r="AC51" s="31"/>
      <c r="AD51" s="31"/>
      <c r="AE51" s="31"/>
      <c r="AF51" s="31"/>
      <c r="AG51" s="31"/>
      <c r="AH51" s="31"/>
    </row>
    <row r="52" spans="1:60" x14ac:dyDescent="0.2">
      <c r="A52" s="77">
        <v>0</v>
      </c>
      <c r="B52" s="15" t="s">
        <v>53</v>
      </c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60" x14ac:dyDescent="0.2">
      <c r="A53" s="83">
        <v>100</v>
      </c>
      <c r="B53" t="s">
        <v>52</v>
      </c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BC53" s="49"/>
      <c r="BD53" s="49"/>
      <c r="BE53" s="49"/>
      <c r="BF53" s="49"/>
      <c r="BG53" s="49"/>
      <c r="BH53" s="49"/>
    </row>
    <row r="54" spans="1:60" x14ac:dyDescent="0.2">
      <c r="A54" s="90">
        <v>2</v>
      </c>
      <c r="B54" t="s">
        <v>39</v>
      </c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BC54" s="49"/>
      <c r="BD54" s="49"/>
      <c r="BE54" s="49"/>
      <c r="BF54" s="49"/>
      <c r="BG54" s="49"/>
      <c r="BH54" s="49"/>
    </row>
    <row r="55" spans="1:60" x14ac:dyDescent="0.2">
      <c r="A55" s="91">
        <v>8</v>
      </c>
      <c r="B55" s="15" t="s">
        <v>106</v>
      </c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</row>
    <row r="56" spans="1:60" x14ac:dyDescent="0.2">
      <c r="A56" s="5"/>
      <c r="C56" s="15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</row>
    <row r="57" spans="1:60" x14ac:dyDescent="0.2">
      <c r="A57" s="5" t="s">
        <v>109</v>
      </c>
      <c r="C57" s="15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</row>
    <row r="58" spans="1:60" ht="3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</row>
    <row r="59" spans="1:60" x14ac:dyDescent="0.2">
      <c r="O59" s="50" t="s">
        <v>3</v>
      </c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</row>
    <row r="60" spans="1:60" x14ac:dyDescent="0.2">
      <c r="A60" s="2"/>
      <c r="B60" s="2"/>
      <c r="C60" s="2"/>
      <c r="D60" s="39"/>
      <c r="E60" s="39" t="s">
        <v>42</v>
      </c>
      <c r="F60" s="39" t="s">
        <v>43</v>
      </c>
      <c r="G60" s="39" t="s">
        <v>44</v>
      </c>
      <c r="H60" s="39" t="s">
        <v>45</v>
      </c>
      <c r="I60" s="39" t="s">
        <v>47</v>
      </c>
      <c r="J60" s="39" t="s">
        <v>46</v>
      </c>
      <c r="K60" s="39" t="s">
        <v>48</v>
      </c>
      <c r="L60" s="39" t="s">
        <v>49</v>
      </c>
      <c r="M60" s="39" t="s">
        <v>50</v>
      </c>
      <c r="N60" s="39" t="s">
        <v>51</v>
      </c>
      <c r="O60" s="39" t="s">
        <v>4</v>
      </c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</row>
    <row r="61" spans="1:60" ht="3" customHeight="1" x14ac:dyDescent="0.2"/>
    <row r="62" spans="1:60" ht="11.25" customHeight="1" x14ac:dyDescent="0.2">
      <c r="A62" s="42" t="s">
        <v>62</v>
      </c>
    </row>
    <row r="63" spans="1:60" x14ac:dyDescent="0.2">
      <c r="A63" t="s">
        <v>107</v>
      </c>
      <c r="E63" s="15">
        <f ca="1">EBITDA*((1+EBITDACAGR/100)^(COLUMNS($E63:E63)-1))*(1-(TaxRate+Capex-NWC)/100)</f>
        <v>0.6</v>
      </c>
      <c r="F63" s="15">
        <f ca="1">EBITDA*((1+EBITDACAGR/100)^(COLUMNS($E63:F63)-1))*(1-(TaxRate+Capex-NWC)/100)</f>
        <v>0.61199999999999999</v>
      </c>
      <c r="G63" s="15">
        <f ca="1">EBITDA*((1+EBITDACAGR/100)^(COLUMNS($E63:G63)-1))*(1-(TaxRate+Capex-NWC)/100)</f>
        <v>0.62424000000000002</v>
      </c>
      <c r="H63" s="15">
        <f ca="1">EBITDA*((1+EBITDACAGR/100)^(COLUMNS($E63:H63)-1))*(1-(TaxRate+Capex-NWC)/100)</f>
        <v>0.63672479999999998</v>
      </c>
      <c r="I63" s="15">
        <f ca="1">EBITDA*((1+EBITDACAGR/100)^(COLUMNS($E63:I63)-1))*(1-(TaxRate+Capex-NWC)/100)</f>
        <v>0.64945929599999996</v>
      </c>
      <c r="J63" s="15">
        <f ca="1">EBITDA*((1+EBITDACAGR/100)^(COLUMNS($E63:J63)-1))*(1-(TaxRate+Capex-NWC)/100)</f>
        <v>0.66244848191999994</v>
      </c>
      <c r="K63" s="15">
        <f ca="1">EBITDA*((1+EBITDACAGR/100)^(COLUMNS($E63:K63)-1))*(1-(TaxRate+Capex-NWC)/100)</f>
        <v>0.6756974515584</v>
      </c>
      <c r="L63" s="15">
        <f ca="1">EBITDA*((1+EBITDACAGR/100)^(COLUMNS($E63:L63)-1))*(1-(TaxRate+Capex-NWC)/100)</f>
        <v>0.68921140058956787</v>
      </c>
      <c r="M63" s="15">
        <f ca="1">EBITDA*((1+EBITDACAGR/100)^(COLUMNS($E63:M63)-1))*(1-(TaxRate+Capex-NWC)/100)</f>
        <v>0.70299562860135933</v>
      </c>
      <c r="N63" s="15">
        <f ca="1">EBITDA*((1+EBITDACAGR/100)^(COLUMNS($E63:N63)-1))*(1-(TaxRate+Capex-NWC)/100)</f>
        <v>0.71705554117338643</v>
      </c>
      <c r="O63" s="15">
        <f ca="1">EBITDA*((1+EBITDACAGR/100)^(COLUMNS($E63:N63)-1)*EBITDAMultiple)</f>
        <v>9.5607405489784867</v>
      </c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</row>
    <row r="64" spans="1:60" ht="3" customHeight="1" x14ac:dyDescent="0.2"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</row>
    <row r="65" spans="1:52" x14ac:dyDescent="0.2">
      <c r="A65" s="5" t="s">
        <v>56</v>
      </c>
      <c r="B65" s="5"/>
      <c r="D65" s="89">
        <f ca="1">NPV(WACC/100,E63:N63)+O63/(1+WACC/100)^10</f>
        <v>7.6612659720277971</v>
      </c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</row>
    <row r="66" spans="1:52" x14ac:dyDescent="0.2">
      <c r="A66" t="s">
        <v>53</v>
      </c>
      <c r="D66" s="16">
        <f ca="1">NetCash</f>
        <v>0</v>
      </c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</row>
    <row r="67" spans="1:52" x14ac:dyDescent="0.2">
      <c r="A67" s="5" t="s">
        <v>57</v>
      </c>
      <c r="B67" s="5"/>
      <c r="D67" s="89">
        <f ca="1">SUM(D65:D66)</f>
        <v>7.6612659720277971</v>
      </c>
      <c r="M67" s="2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</row>
    <row r="68" spans="1:52" x14ac:dyDescent="0.2">
      <c r="A68" t="s">
        <v>52</v>
      </c>
      <c r="D68" s="16">
        <f ca="1">SharesOut</f>
        <v>100</v>
      </c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</row>
    <row r="69" spans="1:52" x14ac:dyDescent="0.2">
      <c r="A69" s="5" t="s">
        <v>58</v>
      </c>
      <c r="B69" s="5"/>
      <c r="D69" s="89">
        <f ca="1">D67/D68</f>
        <v>7.6612659720277976E-2</v>
      </c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</row>
    <row r="70" spans="1:52" ht="3" hidden="1" customHeight="1" x14ac:dyDescent="0.2">
      <c r="A70" s="101"/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</row>
    <row r="71" spans="1:52" ht="3" hidden="1" customHeight="1" x14ac:dyDescent="0.2">
      <c r="A71" s="5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</row>
    <row r="72" spans="1:52" ht="11.25" hidden="1" customHeight="1" x14ac:dyDescent="0.2">
      <c r="A72" s="42" t="s">
        <v>63</v>
      </c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</row>
    <row r="73" spans="1:52" hidden="1" x14ac:dyDescent="0.2">
      <c r="A73" t="s">
        <v>107</v>
      </c>
      <c r="E73" s="15">
        <f ca="1">EBITDA*((1+EBITDACAGR/100)^(COLUMNS($E73:E73)-1))*(1-(TaxRate+Capex-NWC)/100)</f>
        <v>0.6</v>
      </c>
      <c r="F73" s="15">
        <f ca="1">EBITDA*((1+EBITDACAGR/100)^(COLUMNS($E73:F73)-1))*(1-(TaxRate+Capex-NWC)/100)</f>
        <v>0.61199999999999999</v>
      </c>
      <c r="G73" s="15">
        <f ca="1">EBITDA*((1+EBITDACAGR/100)^(COLUMNS($E73:G73)-1))*(1-(TaxRate+Capex-NWC)/100)</f>
        <v>0.62424000000000002</v>
      </c>
      <c r="H73" s="15">
        <f ca="1">EBITDA*((1+EBITDACAGR/100)^(COLUMNS($E73:H73)-1))*(1-(TaxRate+Capex-NWC)/100)</f>
        <v>0.63672479999999998</v>
      </c>
      <c r="I73" s="15">
        <f ca="1">EBITDA*((1+EBITDACAGR/100)^(COLUMNS($E73:I73)-1))*(1-(TaxRate+Capex-NWC)/100)</f>
        <v>0.64945929599999996</v>
      </c>
      <c r="J73" s="15">
        <f ca="1">EBITDA*((1+EBITDACAGR/100)^(COLUMNS($E73:J73)-1))*(1-(TaxRate+Capex-NWC)/100)</f>
        <v>0.66244848191999994</v>
      </c>
      <c r="K73" s="15">
        <f ca="1">EBITDA*((1+EBITDACAGR/100)^(COLUMNS($E73:K73)-1))*(1-(TaxRate+Capex-NWC)/100)</f>
        <v>0.6756974515584</v>
      </c>
      <c r="L73" s="15">
        <f ca="1">EBITDA*((1+EBITDACAGR/100)^(COLUMNS($E73:L73)-1))*(1-(TaxRate+Capex-NWC)/100)</f>
        <v>0.68921140058956787</v>
      </c>
      <c r="M73" s="15">
        <f ca="1">EBITDA*((1+EBITDACAGR/100)^(COLUMNS($E73:M73)-1))*(1-(TaxRate+Capex-NWC)/100)</f>
        <v>0.70299562860135933</v>
      </c>
      <c r="N73" s="15">
        <f ca="1">EBITDA*((1+EBITDACAGR/100)^(COLUMNS($E73:N73)-1))*(1-(TaxRate+Capex-NWC)/100)</f>
        <v>0.71705554117338643</v>
      </c>
      <c r="O73" s="15">
        <f ca="1">EBITDA*((1+EBITDACAGR/100)^(COLUMNS($E73:N73)-1))*EBITDAMultiple</f>
        <v>9.5607405489784867</v>
      </c>
    </row>
    <row r="74" spans="1:52" ht="3" hidden="1" customHeight="1" x14ac:dyDescent="0.2"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</row>
    <row r="75" spans="1:52" hidden="1" x14ac:dyDescent="0.2">
      <c r="A75" t="s">
        <v>52</v>
      </c>
      <c r="E75" s="16">
        <f ca="1">SharesOut</f>
        <v>100</v>
      </c>
      <c r="F75" s="16">
        <f ca="1">SharesOut</f>
        <v>100</v>
      </c>
      <c r="G75" s="16">
        <f ca="1">SharesOut</f>
        <v>100</v>
      </c>
      <c r="H75" s="16">
        <f ca="1">SharesOut</f>
        <v>100</v>
      </c>
      <c r="I75" s="16">
        <f ca="1">SharesOut</f>
        <v>100</v>
      </c>
      <c r="J75" s="16">
        <f ca="1">SharesOut</f>
        <v>100</v>
      </c>
      <c r="K75" s="16">
        <f ca="1">SharesOut</f>
        <v>100</v>
      </c>
      <c r="L75" s="16">
        <f ca="1">SharesOut</f>
        <v>100</v>
      </c>
      <c r="M75" s="16">
        <f ca="1">SharesOut</f>
        <v>100</v>
      </c>
      <c r="N75" s="16">
        <f ca="1">SharesOut</f>
        <v>100</v>
      </c>
      <c r="O75" s="16">
        <f ca="1">SharesOut</f>
        <v>100</v>
      </c>
    </row>
    <row r="76" spans="1:52" hidden="1" x14ac:dyDescent="0.2">
      <c r="A76" s="87" t="s">
        <v>59</v>
      </c>
      <c r="E76" s="15">
        <f ca="1">E73/SharesOut</f>
        <v>6.0000000000000001E-3</v>
      </c>
      <c r="F76" s="15">
        <f ca="1">F73/SharesOut</f>
        <v>6.1199999999999996E-3</v>
      </c>
      <c r="G76" s="15">
        <f ca="1">G73/SharesOut</f>
        <v>6.2424000000000004E-3</v>
      </c>
      <c r="H76" s="15">
        <f ca="1">H73/SharesOut</f>
        <v>6.3672479999999998E-3</v>
      </c>
      <c r="I76" s="15">
        <f ca="1">I73/SharesOut</f>
        <v>6.4945929600000001E-3</v>
      </c>
      <c r="J76" s="15">
        <f ca="1">J73/SharesOut</f>
        <v>6.6244848191999994E-3</v>
      </c>
      <c r="K76" s="15">
        <f ca="1">K73/SharesOut</f>
        <v>6.7569745155839998E-3</v>
      </c>
      <c r="L76" s="15">
        <f ca="1">L73/SharesOut</f>
        <v>6.8921140058956784E-3</v>
      </c>
      <c r="M76" s="15">
        <f ca="1">M73/SharesOut</f>
        <v>7.0299562860135934E-3</v>
      </c>
      <c r="N76" s="15">
        <f ca="1">N73/SharesOut</f>
        <v>7.1705554117338643E-3</v>
      </c>
      <c r="O76" s="15">
        <f ca="1">O73/SharesOut</f>
        <v>9.5607405489784872E-2</v>
      </c>
    </row>
    <row r="77" spans="1:52" ht="3" hidden="1" customHeight="1" x14ac:dyDescent="0.2"/>
    <row r="78" spans="1:52" hidden="1" x14ac:dyDescent="0.2">
      <c r="A78" s="5" t="s">
        <v>60</v>
      </c>
      <c r="D78" s="89">
        <f ca="1">NPV(WACC/100,E76:N76)+O76/(1+WACC/100)^10</f>
        <v>7.6612659720277976E-2</v>
      </c>
    </row>
    <row r="79" spans="1:52" hidden="1" x14ac:dyDescent="0.2">
      <c r="A79" t="s">
        <v>61</v>
      </c>
      <c r="D79" s="16">
        <f ca="1">NetCash/SharesOut</f>
        <v>0</v>
      </c>
    </row>
    <row r="80" spans="1:52" hidden="1" x14ac:dyDescent="0.2">
      <c r="A80" s="5" t="s">
        <v>58</v>
      </c>
      <c r="D80" s="89">
        <f ca="1">D78+D79</f>
        <v>7.6612659720277976E-2</v>
      </c>
      <c r="AU80" s="38"/>
    </row>
    <row r="81" spans="1:191" hidden="1" x14ac:dyDescent="0.2">
      <c r="A81" t="s">
        <v>52</v>
      </c>
      <c r="D81" s="16">
        <f ca="1">SharesOut</f>
        <v>100</v>
      </c>
      <c r="AU81" s="38"/>
    </row>
    <row r="82" spans="1:191" hidden="1" x14ac:dyDescent="0.2">
      <c r="A82" s="5" t="s">
        <v>57</v>
      </c>
      <c r="D82" s="89">
        <f ca="1">D80*D81</f>
        <v>7.6612659720277971</v>
      </c>
      <c r="AU82" s="38"/>
    </row>
    <row r="83" spans="1:191" ht="3" hidden="1" customHeight="1" x14ac:dyDescent="0.2">
      <c r="A83" s="101"/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</row>
    <row r="84" spans="1:191" ht="3" hidden="1" customHeight="1" x14ac:dyDescent="0.2"/>
    <row r="85" spans="1:191" ht="11.25" hidden="1" customHeight="1" x14ac:dyDescent="0.2">
      <c r="A85" s="42" t="s">
        <v>64</v>
      </c>
      <c r="D85" s="21"/>
      <c r="E85" s="21"/>
      <c r="F85" s="21"/>
      <c r="G85" s="21"/>
      <c r="H85" s="21"/>
      <c r="M85" s="21"/>
      <c r="N85" s="21"/>
      <c r="O85" s="36"/>
      <c r="P85" s="49"/>
      <c r="GI85" s="15"/>
    </row>
    <row r="86" spans="1:191" hidden="1" x14ac:dyDescent="0.2">
      <c r="A86" t="s">
        <v>107</v>
      </c>
      <c r="C86" s="21"/>
      <c r="D86" s="21"/>
      <c r="E86" s="15">
        <f ca="1">EBITDA*((1+EBITDACAGR/100)^(COLUMNS($E86:E86)-1))*(1-(TaxRate+Capex-NWC)/100)</f>
        <v>0.6</v>
      </c>
      <c r="F86" s="15">
        <f ca="1">EBITDA*((1+EBITDACAGR/100)^(COLUMNS($E86:F86)-1))*(1-(TaxRate+Capex-NWC)/100)</f>
        <v>0.61199999999999999</v>
      </c>
      <c r="G86" s="15">
        <f ca="1">EBITDA*((1+EBITDACAGR/100)^(COLUMNS($E86:G86)-1))*(1-(TaxRate+Capex-NWC)/100)</f>
        <v>0.62424000000000002</v>
      </c>
      <c r="H86" s="15">
        <f ca="1">EBITDA*((1+EBITDACAGR/100)^(COLUMNS($E86:H86)-1))*(1-(TaxRate+Capex-NWC)/100)</f>
        <v>0.63672479999999998</v>
      </c>
      <c r="I86" s="15">
        <f ca="1">EBITDA*((1+EBITDACAGR/100)^(COLUMNS($E86:I86)-1))*(1-(TaxRate+Capex-NWC)/100)</f>
        <v>0.64945929599999996</v>
      </c>
      <c r="J86" s="15">
        <f ca="1">EBITDA*((1+EBITDACAGR/100)^(COLUMNS($E86:J86)-1))*(1-(TaxRate+Capex-NWC)/100)</f>
        <v>0.66244848191999994</v>
      </c>
      <c r="K86" s="15">
        <f ca="1">EBITDA*((1+EBITDACAGR/100)^(COLUMNS($E86:K86)-1))*(1-(TaxRate+Capex-NWC)/100)</f>
        <v>0.6756974515584</v>
      </c>
      <c r="L86" s="15">
        <f ca="1">EBITDA*((1+EBITDACAGR/100)^(COLUMNS($E86:L86)-1))*(1-(TaxRate+Capex-NWC)/100)</f>
        <v>0.68921140058956787</v>
      </c>
      <c r="M86" s="15">
        <f ca="1">EBITDA*((1+EBITDACAGR/100)^(COLUMNS($E86:M86)-1))*(1-(TaxRate+Capex-NWC)/100)</f>
        <v>0.70299562860135933</v>
      </c>
      <c r="N86" s="15">
        <f ca="1">EBITDA*((1+EBITDACAGR/100)^(COLUMNS($E86:N86)-1))*(1-(TaxRate+Capex-NWC)/100)</f>
        <v>0.71705554117338643</v>
      </c>
      <c r="O86" s="15">
        <f ca="1">EBITDA*((1+EBITDACAGR/100)^(COLUMNS($E86:N86)-1))*EBITDAMultiple</f>
        <v>9.5607405489784867</v>
      </c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/>
      <c r="EL86" s="15"/>
      <c r="EM86" s="15"/>
      <c r="EN86" s="15"/>
      <c r="EO86" s="15"/>
      <c r="EP86" s="15"/>
      <c r="EQ86" s="15"/>
      <c r="ER86" s="15"/>
      <c r="ES86" s="15"/>
      <c r="ET86" s="15"/>
      <c r="EU86" s="15"/>
      <c r="EV86" s="15"/>
      <c r="EW86" s="15"/>
      <c r="EX86" s="15"/>
      <c r="EY86" s="15"/>
      <c r="EZ86" s="15"/>
      <c r="FA86" s="15"/>
      <c r="FB86" s="15"/>
      <c r="FC86" s="15"/>
      <c r="FD86" s="15"/>
      <c r="FE86" s="15"/>
      <c r="FF86" s="15"/>
      <c r="FG86" s="15"/>
      <c r="FH86" s="15"/>
      <c r="FI86" s="15"/>
      <c r="FJ86" s="15"/>
      <c r="FK86" s="15"/>
      <c r="FL86" s="15"/>
      <c r="FM86" s="15"/>
      <c r="FN86" s="15"/>
      <c r="FO86" s="15"/>
      <c r="FP86" s="15"/>
      <c r="FQ86" s="15"/>
      <c r="FR86" s="15"/>
      <c r="FS86" s="15"/>
      <c r="FT86" s="15"/>
      <c r="FU86" s="15"/>
      <c r="FV86" s="15"/>
      <c r="FW86" s="15"/>
      <c r="FX86" s="15"/>
      <c r="FY86" s="15"/>
      <c r="FZ86" s="15"/>
      <c r="GA86" s="15"/>
      <c r="GB86" s="15"/>
      <c r="GC86" s="15"/>
      <c r="GD86" s="15"/>
      <c r="GE86" s="15"/>
      <c r="GF86" s="15"/>
      <c r="GG86" s="15"/>
      <c r="GH86" s="15"/>
      <c r="GI86" s="15"/>
    </row>
    <row r="87" spans="1:191" ht="3" hidden="1" customHeight="1" x14ac:dyDescent="0.2"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/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/>
      <c r="EW87" s="15"/>
      <c r="EX87" s="15"/>
      <c r="EY87" s="15"/>
      <c r="EZ87" s="15"/>
      <c r="FA87" s="15"/>
      <c r="FB87" s="15"/>
      <c r="FC87" s="15"/>
      <c r="FD87" s="15"/>
      <c r="FE87" s="15"/>
      <c r="FF87" s="15"/>
      <c r="FG87" s="15"/>
      <c r="FH87" s="15"/>
      <c r="FI87" s="15"/>
      <c r="FJ87" s="15"/>
      <c r="FK87" s="15"/>
      <c r="FL87" s="15"/>
      <c r="FM87" s="15"/>
      <c r="FN87" s="15"/>
      <c r="FO87" s="15"/>
      <c r="FP87" s="15"/>
      <c r="FQ87" s="15"/>
      <c r="FR87" s="15"/>
      <c r="FS87" s="15"/>
      <c r="FT87" s="15"/>
      <c r="FU87" s="15"/>
      <c r="FV87" s="15"/>
      <c r="FW87" s="15"/>
      <c r="FX87" s="15"/>
      <c r="FY87" s="15"/>
      <c r="FZ87" s="15"/>
      <c r="GA87" s="15"/>
      <c r="GB87" s="15"/>
      <c r="GC87" s="15"/>
      <c r="GD87" s="15"/>
      <c r="GE87" s="15"/>
      <c r="GF87" s="15"/>
      <c r="GG87" s="15"/>
      <c r="GH87" s="32"/>
      <c r="GI87" s="15"/>
    </row>
    <row r="88" spans="1:191" ht="11.25" hidden="1" customHeight="1" x14ac:dyDescent="0.2">
      <c r="A88" s="87" t="s">
        <v>65</v>
      </c>
      <c r="E88" s="16">
        <f ca="1">SharesOut</f>
        <v>100</v>
      </c>
      <c r="F88" s="16">
        <f ca="1">E88*1.02</f>
        <v>102</v>
      </c>
      <c r="G88" s="16">
        <f t="shared" ref="G88:N88" ca="1" si="4">F88*1.02</f>
        <v>104.04</v>
      </c>
      <c r="H88" s="16">
        <f t="shared" ca="1" si="4"/>
        <v>106.1208</v>
      </c>
      <c r="I88" s="16">
        <f t="shared" ca="1" si="4"/>
        <v>108.243216</v>
      </c>
      <c r="J88" s="16">
        <f t="shared" ca="1" si="4"/>
        <v>110.40808032000001</v>
      </c>
      <c r="K88" s="16">
        <f t="shared" ca="1" si="4"/>
        <v>112.61624192640001</v>
      </c>
      <c r="L88" s="16">
        <f t="shared" ca="1" si="4"/>
        <v>114.868566764928</v>
      </c>
      <c r="M88" s="16">
        <f t="shared" ca="1" si="4"/>
        <v>117.16593810022657</v>
      </c>
      <c r="N88" s="16">
        <f t="shared" ca="1" si="4"/>
        <v>119.5092568622311</v>
      </c>
      <c r="O88" s="16">
        <f ca="1">N88*1</f>
        <v>119.5092568622311</v>
      </c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  <c r="EC88" s="16"/>
      <c r="ED88" s="16"/>
      <c r="EE88" s="16"/>
      <c r="EF88" s="16"/>
      <c r="EG88" s="16"/>
      <c r="EH88" s="16"/>
      <c r="EI88" s="16"/>
      <c r="EJ88" s="16"/>
      <c r="EK88" s="16"/>
      <c r="EL88" s="16"/>
      <c r="EM88" s="16"/>
      <c r="EN88" s="16"/>
      <c r="EO88" s="16"/>
      <c r="EP88" s="16"/>
      <c r="EQ88" s="16"/>
      <c r="ER88" s="16"/>
      <c r="ES88" s="16"/>
      <c r="ET88" s="16"/>
      <c r="EU88" s="16"/>
      <c r="EV88" s="16"/>
      <c r="EW88" s="16"/>
      <c r="EX88" s="16"/>
      <c r="EY88" s="16"/>
      <c r="EZ88" s="16"/>
      <c r="FA88" s="16"/>
      <c r="FB88" s="16"/>
      <c r="FC88" s="16"/>
      <c r="FD88" s="16"/>
      <c r="FE88" s="16"/>
      <c r="FF88" s="16"/>
      <c r="FG88" s="16"/>
      <c r="FH88" s="16"/>
      <c r="FI88" s="16"/>
      <c r="FJ88" s="16"/>
      <c r="FK88" s="16"/>
      <c r="FL88" s="16"/>
      <c r="FM88" s="16"/>
      <c r="FN88" s="16"/>
      <c r="FO88" s="16"/>
      <c r="FP88" s="16"/>
      <c r="FQ88" s="16"/>
      <c r="FR88" s="16"/>
      <c r="FS88" s="16"/>
      <c r="FT88" s="16"/>
      <c r="FU88" s="16"/>
      <c r="FV88" s="16"/>
      <c r="FW88" s="16"/>
      <c r="FX88" s="16"/>
      <c r="FY88" s="16"/>
      <c r="FZ88" s="16"/>
      <c r="GA88" s="16"/>
      <c r="GB88" s="16"/>
      <c r="GC88" s="16"/>
      <c r="GD88" s="16"/>
      <c r="GE88" s="16"/>
      <c r="GF88" s="16"/>
      <c r="GG88" s="16"/>
      <c r="GI88" s="15"/>
    </row>
    <row r="89" spans="1:191" hidden="1" x14ac:dyDescent="0.2">
      <c r="A89" s="87" t="s">
        <v>59</v>
      </c>
      <c r="E89" s="15">
        <f ca="1">E86/E88</f>
        <v>6.0000000000000001E-3</v>
      </c>
      <c r="F89" s="15">
        <f ca="1">F86/F88</f>
        <v>6.0000000000000001E-3</v>
      </c>
      <c r="G89" s="15">
        <f ca="1">G86/G88</f>
        <v>6.0000000000000001E-3</v>
      </c>
      <c r="H89" s="15">
        <f ca="1">H86/H88</f>
        <v>5.9999999999999993E-3</v>
      </c>
      <c r="I89" s="15">
        <f ca="1">I86/I88</f>
        <v>5.9999999999999993E-3</v>
      </c>
      <c r="J89" s="15">
        <f ca="1">J86/J88</f>
        <v>5.9999999999999993E-3</v>
      </c>
      <c r="K89" s="15">
        <f ca="1">K86/K88</f>
        <v>5.9999999999999993E-3</v>
      </c>
      <c r="L89" s="15">
        <f ca="1">L86/L88</f>
        <v>5.9999999999999984E-3</v>
      </c>
      <c r="M89" s="15">
        <f ca="1">M86/M88</f>
        <v>5.9999999999999993E-3</v>
      </c>
      <c r="N89" s="15">
        <f ca="1">N86/N88</f>
        <v>5.9999999999999984E-3</v>
      </c>
      <c r="O89" s="15">
        <f ca="1">O86/O88</f>
        <v>7.9999999999999988E-2</v>
      </c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  <c r="DI89" s="15"/>
      <c r="DJ89" s="15"/>
      <c r="DK89" s="15"/>
      <c r="DL89" s="15"/>
      <c r="DM89" s="15"/>
      <c r="DN89" s="15"/>
      <c r="DO89" s="15"/>
      <c r="DP89" s="15"/>
      <c r="DQ89" s="15"/>
      <c r="DR89" s="15"/>
      <c r="DS89" s="15"/>
      <c r="DT89" s="15"/>
      <c r="DU89" s="15"/>
      <c r="DV89" s="15"/>
      <c r="DW89" s="15"/>
      <c r="DX89" s="15"/>
      <c r="DY89" s="15"/>
      <c r="DZ89" s="15"/>
      <c r="EA89" s="15"/>
      <c r="EB89" s="15"/>
      <c r="EC89" s="15"/>
      <c r="ED89" s="15"/>
      <c r="EE89" s="15"/>
      <c r="EF89" s="15"/>
      <c r="EG89" s="15"/>
      <c r="EH89" s="15"/>
      <c r="EI89" s="15"/>
      <c r="EJ89" s="15"/>
      <c r="EK89" s="15"/>
      <c r="EL89" s="15"/>
      <c r="EM89" s="15"/>
      <c r="EN89" s="15"/>
      <c r="EO89" s="15"/>
      <c r="EP89" s="15"/>
      <c r="EQ89" s="15"/>
      <c r="ER89" s="15"/>
      <c r="ES89" s="15"/>
      <c r="ET89" s="15"/>
      <c r="EU89" s="15"/>
      <c r="EV89" s="15"/>
      <c r="EW89" s="15"/>
      <c r="EX89" s="15"/>
      <c r="EY89" s="15"/>
      <c r="EZ89" s="15"/>
      <c r="FA89" s="15"/>
      <c r="FB89" s="15"/>
      <c r="FC89" s="15"/>
      <c r="FD89" s="15"/>
      <c r="FE89" s="15"/>
      <c r="FF89" s="15"/>
      <c r="FG89" s="15"/>
      <c r="FH89" s="15"/>
      <c r="FI89" s="15"/>
      <c r="FJ89" s="15"/>
      <c r="FK89" s="15"/>
      <c r="FL89" s="15"/>
      <c r="FM89" s="15"/>
      <c r="FN89" s="15"/>
      <c r="FO89" s="15"/>
      <c r="FP89" s="15"/>
      <c r="FQ89" s="15"/>
      <c r="FR89" s="15"/>
      <c r="FS89" s="15"/>
      <c r="FT89" s="15"/>
      <c r="FU89" s="15"/>
      <c r="FV89" s="15"/>
      <c r="FW89" s="15"/>
      <c r="FX89" s="15"/>
      <c r="FY89" s="15"/>
      <c r="FZ89" s="15"/>
      <c r="GA89" s="15"/>
      <c r="GB89" s="15"/>
      <c r="GC89" s="15"/>
      <c r="GD89" s="15"/>
      <c r="GE89" s="15"/>
      <c r="GF89" s="15"/>
      <c r="GG89" s="15"/>
    </row>
    <row r="90" spans="1:191" ht="3" hidden="1" customHeight="1" x14ac:dyDescent="0.2">
      <c r="N90" s="36"/>
      <c r="O90" s="15"/>
      <c r="P90" s="16"/>
      <c r="GI90" s="16"/>
    </row>
    <row r="91" spans="1:191" hidden="1" x14ac:dyDescent="0.2">
      <c r="A91" s="87" t="s">
        <v>66</v>
      </c>
      <c r="E91" s="16">
        <f ca="1">SharesOut</f>
        <v>100</v>
      </c>
      <c r="F91" s="16">
        <f ca="1">E91*1.05</f>
        <v>105</v>
      </c>
      <c r="G91" s="16">
        <f t="shared" ref="G91:N91" ca="1" si="5">F91*1.05</f>
        <v>110.25</v>
      </c>
      <c r="H91" s="16">
        <f t="shared" ca="1" si="5"/>
        <v>115.7625</v>
      </c>
      <c r="I91" s="16">
        <f t="shared" ca="1" si="5"/>
        <v>121.55062500000001</v>
      </c>
      <c r="J91" s="16">
        <f t="shared" ca="1" si="5"/>
        <v>127.62815625000002</v>
      </c>
      <c r="K91" s="16">
        <f t="shared" ca="1" si="5"/>
        <v>134.00956406250003</v>
      </c>
      <c r="L91" s="16">
        <f t="shared" ca="1" si="5"/>
        <v>140.71004226562505</v>
      </c>
      <c r="M91" s="16">
        <f t="shared" ca="1" si="5"/>
        <v>147.74554437890632</v>
      </c>
      <c r="N91" s="16">
        <f t="shared" ca="1" si="5"/>
        <v>155.13282159785163</v>
      </c>
      <c r="O91" s="16">
        <f ca="1">N91</f>
        <v>155.13282159785163</v>
      </c>
      <c r="GI91" s="15"/>
    </row>
    <row r="92" spans="1:191" hidden="1" x14ac:dyDescent="0.2">
      <c r="A92" s="87" t="s">
        <v>59</v>
      </c>
      <c r="E92" s="15">
        <f ca="1">E$86/E91</f>
        <v>6.0000000000000001E-3</v>
      </c>
      <c r="F92" s="15">
        <f t="shared" ref="F92:N92" ca="1" si="6">F$86/F91</f>
        <v>5.8285714285714286E-3</v>
      </c>
      <c r="G92" s="15">
        <f t="shared" ca="1" si="6"/>
        <v>5.6620408163265308E-3</v>
      </c>
      <c r="H92" s="15">
        <f t="shared" ca="1" si="6"/>
        <v>5.5002682215743439E-3</v>
      </c>
      <c r="I92" s="15">
        <f t="shared" ca="1" si="6"/>
        <v>5.3431177009579337E-3</v>
      </c>
      <c r="J92" s="15">
        <f t="shared" ca="1" si="6"/>
        <v>5.1904571952162779E-3</v>
      </c>
      <c r="K92" s="15">
        <f t="shared" ca="1" si="6"/>
        <v>5.0421584182100982E-3</v>
      </c>
      <c r="L92" s="15">
        <f t="shared" ca="1" si="6"/>
        <v>4.8980967491183795E-3</v>
      </c>
      <c r="M92" s="15">
        <f t="shared" ca="1" si="6"/>
        <v>4.7581511277149978E-3</v>
      </c>
      <c r="N92" s="15">
        <f t="shared" ca="1" si="6"/>
        <v>4.6222039526374256E-3</v>
      </c>
      <c r="O92" s="15">
        <f ca="1">O86/O91</f>
        <v>6.1629386035165684E-2</v>
      </c>
    </row>
    <row r="93" spans="1:191" ht="3" hidden="1" customHeight="1" x14ac:dyDescent="0.2">
      <c r="M93" s="16"/>
      <c r="GI93" s="16"/>
    </row>
    <row r="94" spans="1:191" hidden="1" x14ac:dyDescent="0.2">
      <c r="A94" s="87" t="s">
        <v>71</v>
      </c>
      <c r="E94" s="16">
        <f ca="1">SharesOut</f>
        <v>100</v>
      </c>
      <c r="F94" s="16">
        <f ca="1">E94*1.1</f>
        <v>110.00000000000001</v>
      </c>
      <c r="G94" s="16">
        <f t="shared" ref="G94:N94" ca="1" si="7">F94*1.1</f>
        <v>121.00000000000003</v>
      </c>
      <c r="H94" s="16">
        <f t="shared" ca="1" si="7"/>
        <v>133.10000000000005</v>
      </c>
      <c r="I94" s="16">
        <f t="shared" ca="1" si="7"/>
        <v>146.41000000000008</v>
      </c>
      <c r="J94" s="16">
        <f t="shared" ca="1" si="7"/>
        <v>161.0510000000001</v>
      </c>
      <c r="K94" s="16">
        <f t="shared" ca="1" si="7"/>
        <v>177.15610000000012</v>
      </c>
      <c r="L94" s="16">
        <f t="shared" ca="1" si="7"/>
        <v>194.87171000000015</v>
      </c>
      <c r="M94" s="16">
        <f t="shared" ca="1" si="7"/>
        <v>214.3588810000002</v>
      </c>
      <c r="N94" s="16">
        <f t="shared" ca="1" si="7"/>
        <v>235.79476910000022</v>
      </c>
      <c r="O94" s="16">
        <f ca="1">N94</f>
        <v>235.79476910000022</v>
      </c>
      <c r="GI94" s="15"/>
    </row>
    <row r="95" spans="1:191" hidden="1" x14ac:dyDescent="0.2">
      <c r="A95" s="87" t="s">
        <v>59</v>
      </c>
      <c r="E95" s="15">
        <f ca="1">E$86/E94</f>
        <v>6.0000000000000001E-3</v>
      </c>
      <c r="F95" s="15">
        <f t="shared" ref="F95:N95" ca="1" si="8">F$86/F94</f>
        <v>5.5636363636363626E-3</v>
      </c>
      <c r="G95" s="15">
        <f t="shared" ca="1" si="8"/>
        <v>5.1590082644628089E-3</v>
      </c>
      <c r="H95" s="15">
        <f t="shared" ca="1" si="8"/>
        <v>4.7838076634109669E-3</v>
      </c>
      <c r="I95" s="15">
        <f t="shared" ca="1" si="8"/>
        <v>4.4358943787992594E-3</v>
      </c>
      <c r="J95" s="15">
        <f t="shared" ca="1" si="8"/>
        <v>4.1132838785229494E-3</v>
      </c>
      <c r="K95" s="15">
        <f t="shared" ca="1" si="8"/>
        <v>3.8141359600849167E-3</v>
      </c>
      <c r="L95" s="15">
        <f t="shared" ca="1" si="8"/>
        <v>3.5367442538969218E-3</v>
      </c>
      <c r="M95" s="15">
        <f t="shared" ca="1" si="8"/>
        <v>3.2795264899771457E-3</v>
      </c>
      <c r="N95" s="15">
        <f t="shared" ca="1" si="8"/>
        <v>3.0410154725242621E-3</v>
      </c>
      <c r="O95" s="15">
        <f ca="1">O86/O94</f>
        <v>4.0546872966990166E-2</v>
      </c>
    </row>
    <row r="96" spans="1:191" ht="3" hidden="1" customHeight="1" x14ac:dyDescent="0.2"/>
    <row r="97" spans="1:191" ht="11.25" hidden="1" customHeight="1" x14ac:dyDescent="0.2">
      <c r="D97" s="39" t="s">
        <v>70</v>
      </c>
      <c r="E97" s="92" t="s">
        <v>67</v>
      </c>
      <c r="F97" s="92" t="s">
        <v>68</v>
      </c>
      <c r="G97" s="92" t="s">
        <v>69</v>
      </c>
      <c r="I97" s="97" t="s">
        <v>73</v>
      </c>
      <c r="J97" s="97" t="s">
        <v>74</v>
      </c>
      <c r="K97" s="39" t="s">
        <v>75</v>
      </c>
      <c r="L97" s="39" t="s">
        <v>76</v>
      </c>
      <c r="M97" s="39" t="s">
        <v>77</v>
      </c>
    </row>
    <row r="98" spans="1:191" hidden="1" x14ac:dyDescent="0.2">
      <c r="A98" s="5" t="s">
        <v>60</v>
      </c>
      <c r="D98" s="89">
        <f ca="1">NPV(WACC/100,E76:N76)+O76/(1+WACC/100)^10</f>
        <v>7.6612659720277976E-2</v>
      </c>
      <c r="E98" s="89">
        <f ca="1">NPV(WACC/100,E89:N89)+O89/(1+WACC/100)^10</f>
        <v>6.7710865788590591E-2</v>
      </c>
      <c r="F98" s="89">
        <f ca="1">NPV(WACC/100,E92:N92)+O92/(1+WACC/100)^10</f>
        <v>5.6963011694258714E-2</v>
      </c>
      <c r="G98" s="89">
        <f ca="1">NPV(WACC/100,E95:N95)+O95/(1+WACC/100)^10</f>
        <v>4.4075248618444349E-2</v>
      </c>
      <c r="I98" s="89">
        <f ca="1">NPV(WACC/100,B155:K155)+L155/(1+WACC/100)^10</f>
        <v>6.9808235281955774E-2</v>
      </c>
      <c r="J98" s="89">
        <f ca="1">NPV(WACC/100,B157:K157)+L157/(1+WACC/100)^10</f>
        <v>6.6920048042357239E-2</v>
      </c>
      <c r="K98" s="89">
        <f ca="1">NPV(WACC/100,B159:K159)+L159/(1+WACC/100)^10</f>
        <v>5.8717728754473154E-2</v>
      </c>
      <c r="L98" s="89">
        <f ca="1">NPV(WACC/100,B161:K161)+L161/(1+WACC/100)^10</f>
        <v>4.0680307241617433E-2</v>
      </c>
      <c r="M98" s="89">
        <f ca="1">NPV(WACC/100,B163:K163)+L163/(1+WACC/100)^10</f>
        <v>4.9836253567119931E-2</v>
      </c>
    </row>
    <row r="99" spans="1:191" hidden="1" x14ac:dyDescent="0.2">
      <c r="A99" t="s">
        <v>61</v>
      </c>
      <c r="D99" s="16">
        <f ca="1">NetCash/SharesOut</f>
        <v>0</v>
      </c>
      <c r="E99" s="16">
        <f ca="1">NetCash/SharesOut</f>
        <v>0</v>
      </c>
      <c r="F99" s="16">
        <f ca="1">NetCash/SharesOut</f>
        <v>0</v>
      </c>
      <c r="G99" s="16">
        <f ca="1">NetCash/SharesOut</f>
        <v>0</v>
      </c>
      <c r="I99" s="16">
        <f ca="1">NetCash/SharesOut</f>
        <v>0</v>
      </c>
      <c r="J99" s="16">
        <f ca="1">NetCash/SharesOut</f>
        <v>0</v>
      </c>
      <c r="K99" s="16">
        <f ca="1">NetCash/SharesOut</f>
        <v>0</v>
      </c>
      <c r="L99" s="16">
        <f ca="1">NetCash/SharesOut</f>
        <v>0</v>
      </c>
      <c r="M99" s="16">
        <f ca="1">NetCash/SharesOut</f>
        <v>0</v>
      </c>
    </row>
    <row r="100" spans="1:191" hidden="1" x14ac:dyDescent="0.2">
      <c r="A100" s="5" t="s">
        <v>58</v>
      </c>
      <c r="D100" s="89">
        <f ca="1">D98+D99</f>
        <v>7.6612659720277976E-2</v>
      </c>
      <c r="E100" s="89">
        <f ca="1">E98+E99</f>
        <v>6.7710865788590591E-2</v>
      </c>
      <c r="F100" s="89">
        <f ca="1">F98+F99</f>
        <v>5.6963011694258714E-2</v>
      </c>
      <c r="G100" s="89">
        <f ca="1">G98+G99</f>
        <v>4.4075248618444349E-2</v>
      </c>
      <c r="I100" s="89">
        <f t="shared" ref="I100:M100" ca="1" si="9">I98+I99</f>
        <v>6.9808235281955774E-2</v>
      </c>
      <c r="J100" s="89">
        <f t="shared" ca="1" si="9"/>
        <v>6.6920048042357239E-2</v>
      </c>
      <c r="K100" s="89">
        <f t="shared" ca="1" si="9"/>
        <v>5.8717728754473154E-2</v>
      </c>
      <c r="L100" s="89">
        <f t="shared" ca="1" si="9"/>
        <v>4.0680307241617433E-2</v>
      </c>
      <c r="M100" s="89">
        <f t="shared" ca="1" si="9"/>
        <v>4.9836253567119931E-2</v>
      </c>
    </row>
    <row r="101" spans="1:191" hidden="1" x14ac:dyDescent="0.2">
      <c r="A101" t="s">
        <v>52</v>
      </c>
      <c r="D101" s="16">
        <f ca="1">SharesOut</f>
        <v>100</v>
      </c>
      <c r="E101" s="16">
        <f ca="1">SharesOut</f>
        <v>100</v>
      </c>
      <c r="F101" s="16">
        <f ca="1">SharesOut</f>
        <v>100</v>
      </c>
      <c r="G101" s="16">
        <f ca="1">SharesOut</f>
        <v>100</v>
      </c>
      <c r="I101" s="16">
        <f ca="1">SharesOut</f>
        <v>100</v>
      </c>
      <c r="J101" s="16">
        <f ca="1">SharesOut</f>
        <v>100</v>
      </c>
      <c r="K101" s="16">
        <f ca="1">SharesOut</f>
        <v>100</v>
      </c>
      <c r="L101" s="16">
        <f ca="1">SharesOut</f>
        <v>100</v>
      </c>
      <c r="M101" s="16">
        <f ca="1">SharesOut</f>
        <v>100</v>
      </c>
    </row>
    <row r="102" spans="1:191" hidden="1" x14ac:dyDescent="0.2">
      <c r="A102" s="5" t="s">
        <v>57</v>
      </c>
      <c r="D102" s="89">
        <f ca="1">D100*D101</f>
        <v>7.6612659720277971</v>
      </c>
      <c r="E102" s="89">
        <f ca="1">E100*E101</f>
        <v>6.7710865788590588</v>
      </c>
      <c r="F102" s="89">
        <f ca="1">F100*F101</f>
        <v>5.6963011694258716</v>
      </c>
      <c r="G102" s="89">
        <f ca="1">G100*G101</f>
        <v>4.4075248618444345</v>
      </c>
      <c r="I102" s="89">
        <f t="shared" ref="I102:M102" ca="1" si="10">I100*I101</f>
        <v>6.9808235281955771</v>
      </c>
      <c r="J102" s="89">
        <f t="shared" ca="1" si="10"/>
        <v>6.6920048042357241</v>
      </c>
      <c r="K102" s="89">
        <f t="shared" ca="1" si="10"/>
        <v>5.8717728754473155</v>
      </c>
      <c r="L102" s="89">
        <f t="shared" ca="1" si="10"/>
        <v>4.0680307241617433</v>
      </c>
      <c r="M102" s="89">
        <f t="shared" ca="1" si="10"/>
        <v>4.9836253567119932</v>
      </c>
    </row>
    <row r="103" spans="1:191" ht="3" hidden="1" customHeight="1" x14ac:dyDescent="0.2">
      <c r="A103" s="5"/>
      <c r="D103" s="89"/>
      <c r="E103" s="89"/>
      <c r="F103" s="89"/>
      <c r="G103" s="89"/>
      <c r="I103" s="89"/>
      <c r="J103" s="89"/>
      <c r="K103" s="89"/>
      <c r="L103" s="89"/>
      <c r="M103" s="89"/>
    </row>
    <row r="104" spans="1:191" hidden="1" x14ac:dyDescent="0.2">
      <c r="A104" s="94" t="s">
        <v>100</v>
      </c>
      <c r="B104" s="94"/>
      <c r="C104" s="94"/>
      <c r="D104" s="94"/>
      <c r="E104" s="95">
        <f ca="1">(E102/$D102-1)*100</f>
        <v>-11.619220588593194</v>
      </c>
      <c r="F104" s="95">
        <f ca="1">(F102/$D102-1)*100</f>
        <v>-25.648043153393296</v>
      </c>
      <c r="G104" s="95">
        <f ca="1">(G102/$D102-1)*100</f>
        <v>-42.470018950695135</v>
      </c>
      <c r="I104" s="95">
        <f ca="1">(I102/$D102-1)*100</f>
        <v>-8.8815927591679671</v>
      </c>
      <c r="J104" s="95">
        <f ca="1">(J102/$D102-1)*100</f>
        <v>-12.651449138183713</v>
      </c>
      <c r="K104" s="95">
        <f ca="1">(K102/$D102-1)*100</f>
        <v>-23.357668342466319</v>
      </c>
      <c r="L104" s="95">
        <f ca="1">(L102/$D102-1)*100</f>
        <v>-46.901324937489285</v>
      </c>
      <c r="M104" s="95">
        <f ca="1">(M102/$D102-1)*100</f>
        <v>-34.950367538370173</v>
      </c>
      <c r="Q104" s="21"/>
    </row>
    <row r="105" spans="1:191" ht="3" hidden="1" customHeight="1" x14ac:dyDescent="0.2">
      <c r="A105" s="101"/>
      <c r="B105" s="101"/>
      <c r="C105" s="101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</row>
    <row r="106" spans="1:191" ht="3" hidden="1" customHeight="1" x14ac:dyDescent="0.2"/>
    <row r="107" spans="1:191" ht="11.25" hidden="1" customHeight="1" x14ac:dyDescent="0.2">
      <c r="A107" s="42" t="s">
        <v>102</v>
      </c>
      <c r="D107" s="21"/>
      <c r="E107" s="21"/>
      <c r="F107" s="21"/>
      <c r="G107" s="21"/>
      <c r="H107" s="21"/>
      <c r="M107" s="21"/>
      <c r="N107" s="21"/>
      <c r="O107" s="36"/>
      <c r="P107" s="49"/>
      <c r="GI107" s="15">
        <f ca="1">EBITDA*((1+EBITDACAGR/100)^(COLUMNS($E108:N108)-1))*EBITDAMultiple</f>
        <v>9.5607405489784867</v>
      </c>
    </row>
    <row r="108" spans="1:191" hidden="1" x14ac:dyDescent="0.2">
      <c r="A108" t="s">
        <v>107</v>
      </c>
      <c r="C108" s="21"/>
      <c r="D108" s="21"/>
      <c r="E108" s="15">
        <f ca="1">EBITDA*((1+EBITDACAGR/100)^(COLUMNS($E108:E108)-1))*(1-(TaxRate+Capex-NWC)/100)</f>
        <v>0.6</v>
      </c>
      <c r="F108" s="15">
        <f ca="1">EBITDA*((1+EBITDACAGR/100)^(COLUMNS($E108:F108)-1))*(1-(TaxRate+Capex-NWC)/100)</f>
        <v>0.61199999999999999</v>
      </c>
      <c r="G108" s="15">
        <f ca="1">EBITDA*((1+EBITDACAGR/100)^(COLUMNS($E108:G108)-1))*(1-(TaxRate+Capex-NWC)/100)</f>
        <v>0.62424000000000002</v>
      </c>
      <c r="H108" s="15">
        <f ca="1">EBITDA*((1+EBITDACAGR/100)^(COLUMNS($E108:H108)-1))*(1-(TaxRate+Capex-NWC)/100)</f>
        <v>0.63672479999999998</v>
      </c>
      <c r="I108" s="15">
        <f ca="1">EBITDA*((1+EBITDACAGR/100)^(COLUMNS($E108:I108)-1))*(1-(TaxRate+Capex-NWC)/100)</f>
        <v>0.64945929599999996</v>
      </c>
      <c r="J108" s="15">
        <f ca="1">EBITDA*((1+EBITDACAGR/100)^(COLUMNS($E108:J108)-1))*(1-(TaxRate+Capex-NWC)/100)</f>
        <v>0.66244848191999994</v>
      </c>
      <c r="K108" s="15">
        <f ca="1">EBITDA*((1+EBITDACAGR/100)^(COLUMNS($E108:K108)-1))*(1-(TaxRate+Capex-NWC)/100)</f>
        <v>0.6756974515584</v>
      </c>
      <c r="L108" s="15">
        <f ca="1">EBITDA*((1+EBITDACAGR/100)^(COLUMNS($E108:L108)-1))*(1-(TaxRate+Capex-NWC)/100)</f>
        <v>0.68921140058956787</v>
      </c>
      <c r="M108" s="15">
        <f ca="1">EBITDA*((1+EBITDACAGR/100)^(COLUMNS($E108:M108)-1))*(1-(TaxRate+Capex-NWC)/100)</f>
        <v>0.70299562860135933</v>
      </c>
      <c r="N108" s="15">
        <f ca="1">EBITDA*((1+EBITDACAGR/100)^(COLUMNS($E108:N108)-1))*(1-(TaxRate+Capex-NWC)/100)</f>
        <v>0.71705554117338643</v>
      </c>
      <c r="O108" s="15">
        <f ca="1">EBITDA*((1+EBITDACAGR/100)^(COLUMNS($E108:N108)-1))*EBITDAMultiple</f>
        <v>9.5607405489784867</v>
      </c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  <c r="DT108" s="15"/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15"/>
      <c r="EF108" s="15"/>
      <c r="EG108" s="15"/>
      <c r="EH108" s="15"/>
      <c r="EI108" s="15"/>
      <c r="EJ108" s="15"/>
      <c r="EK108" s="15"/>
      <c r="EL108" s="15"/>
      <c r="EM108" s="15"/>
      <c r="EN108" s="15"/>
      <c r="EO108" s="15"/>
      <c r="EP108" s="15"/>
      <c r="EQ108" s="15"/>
      <c r="ER108" s="15"/>
      <c r="ES108" s="15"/>
      <c r="ET108" s="15"/>
      <c r="EU108" s="15"/>
      <c r="EV108" s="15"/>
      <c r="EW108" s="15"/>
      <c r="EX108" s="15"/>
      <c r="EY108" s="15"/>
      <c r="EZ108" s="15"/>
      <c r="FA108" s="15"/>
      <c r="FB108" s="15"/>
      <c r="FC108" s="15"/>
      <c r="FD108" s="15"/>
      <c r="FE108" s="15"/>
      <c r="FF108" s="15"/>
      <c r="FG108" s="15"/>
      <c r="FH108" s="15"/>
      <c r="FI108" s="15"/>
      <c r="FJ108" s="15"/>
      <c r="FK108" s="15"/>
      <c r="FL108" s="15"/>
      <c r="FM108" s="15"/>
      <c r="FN108" s="15"/>
      <c r="FO108" s="15"/>
      <c r="FP108" s="15"/>
      <c r="FQ108" s="15"/>
      <c r="FR108" s="15"/>
      <c r="FS108" s="15"/>
      <c r="FT108" s="15"/>
      <c r="FU108" s="15"/>
      <c r="FV108" s="15"/>
      <c r="FW108" s="15"/>
      <c r="FX108" s="15"/>
      <c r="FY108" s="15"/>
      <c r="FZ108" s="15"/>
      <c r="GA108" s="15"/>
      <c r="GB108" s="15"/>
      <c r="GC108" s="15"/>
      <c r="GD108" s="15"/>
      <c r="GE108" s="15"/>
      <c r="GF108" s="15"/>
      <c r="GG108" s="15"/>
      <c r="GH108" s="15"/>
      <c r="GI108" s="15"/>
    </row>
    <row r="109" spans="1:191" ht="3" hidden="1" customHeight="1" x14ac:dyDescent="0.2"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S109" s="15"/>
      <c r="DT109" s="15"/>
      <c r="DU109" s="15"/>
      <c r="DV109" s="15"/>
      <c r="DW109" s="15"/>
      <c r="DX109" s="15"/>
      <c r="DY109" s="15"/>
      <c r="DZ109" s="15"/>
      <c r="EA109" s="15"/>
      <c r="EB109" s="15"/>
      <c r="EC109" s="15"/>
      <c r="ED109" s="15"/>
      <c r="EE109" s="15"/>
      <c r="EF109" s="15"/>
      <c r="EG109" s="15"/>
      <c r="EH109" s="15"/>
      <c r="EI109" s="15"/>
      <c r="EJ109" s="15"/>
      <c r="EK109" s="15"/>
      <c r="EL109" s="15"/>
      <c r="EM109" s="15"/>
      <c r="EN109" s="15"/>
      <c r="EO109" s="15"/>
      <c r="EP109" s="15"/>
      <c r="EQ109" s="15"/>
      <c r="ER109" s="15"/>
      <c r="ES109" s="15"/>
      <c r="ET109" s="15"/>
      <c r="EU109" s="15"/>
      <c r="EV109" s="15"/>
      <c r="EW109" s="15"/>
      <c r="EX109" s="15"/>
      <c r="EY109" s="15"/>
      <c r="EZ109" s="15"/>
      <c r="FA109" s="15"/>
      <c r="FB109" s="15"/>
      <c r="FC109" s="15"/>
      <c r="FD109" s="15"/>
      <c r="FE109" s="15"/>
      <c r="FF109" s="15"/>
      <c r="FG109" s="15"/>
      <c r="FH109" s="15"/>
      <c r="FI109" s="15"/>
      <c r="FJ109" s="15"/>
      <c r="FK109" s="15"/>
      <c r="FL109" s="15"/>
      <c r="FM109" s="15"/>
      <c r="FN109" s="15"/>
      <c r="FO109" s="15"/>
      <c r="FP109" s="15"/>
      <c r="FQ109" s="15"/>
      <c r="FR109" s="15"/>
      <c r="FS109" s="15"/>
      <c r="FT109" s="15"/>
      <c r="FU109" s="15"/>
      <c r="FV109" s="15"/>
      <c r="FW109" s="15"/>
      <c r="FX109" s="15"/>
      <c r="FY109" s="15"/>
      <c r="FZ109" s="15"/>
      <c r="GA109" s="15"/>
      <c r="GB109" s="15"/>
      <c r="GC109" s="15"/>
      <c r="GD109" s="15"/>
      <c r="GE109" s="15"/>
      <c r="GF109" s="15"/>
      <c r="GG109" s="15"/>
      <c r="GH109" s="32"/>
      <c r="GI109" s="15"/>
    </row>
    <row r="110" spans="1:191" ht="11.25" hidden="1" customHeight="1" x14ac:dyDescent="0.2">
      <c r="A110" s="87" t="s">
        <v>65</v>
      </c>
      <c r="E110" s="16">
        <f ca="1">SharesOut</f>
        <v>100</v>
      </c>
      <c r="F110" s="16">
        <f ca="1">E110*1.02</f>
        <v>102</v>
      </c>
      <c r="G110" s="16">
        <f t="shared" ref="G110:N110" ca="1" si="11">F110*1.02</f>
        <v>104.04</v>
      </c>
      <c r="H110" s="16">
        <f t="shared" ca="1" si="11"/>
        <v>106.1208</v>
      </c>
      <c r="I110" s="16">
        <f t="shared" ca="1" si="11"/>
        <v>108.243216</v>
      </c>
      <c r="J110" s="16">
        <f t="shared" ca="1" si="11"/>
        <v>110.40808032000001</v>
      </c>
      <c r="K110" s="16">
        <f t="shared" ca="1" si="11"/>
        <v>112.61624192640001</v>
      </c>
      <c r="L110" s="16">
        <f t="shared" ca="1" si="11"/>
        <v>114.868566764928</v>
      </c>
      <c r="M110" s="16">
        <f t="shared" ca="1" si="11"/>
        <v>117.16593810022657</v>
      </c>
      <c r="N110" s="16">
        <f t="shared" ca="1" si="11"/>
        <v>119.5092568622311</v>
      </c>
      <c r="O110" s="16">
        <f ca="1">M151</f>
        <v>153.76813512386624</v>
      </c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  <c r="CY110" s="16"/>
      <c r="CZ110" s="16"/>
      <c r="DA110" s="16"/>
      <c r="DB110" s="16"/>
      <c r="DC110" s="16"/>
      <c r="DD110" s="16"/>
      <c r="DE110" s="16"/>
      <c r="DF110" s="16"/>
      <c r="DG110" s="16"/>
      <c r="DH110" s="16"/>
      <c r="DI110" s="16"/>
      <c r="DJ110" s="16"/>
      <c r="DK110" s="16"/>
      <c r="DL110" s="16"/>
      <c r="DM110" s="16"/>
      <c r="DN110" s="16"/>
      <c r="DO110" s="16"/>
      <c r="DP110" s="16"/>
      <c r="DQ110" s="16"/>
      <c r="DR110" s="16"/>
      <c r="DS110" s="16"/>
      <c r="DT110" s="16"/>
      <c r="DU110" s="16"/>
      <c r="DV110" s="16"/>
      <c r="DW110" s="16"/>
      <c r="DX110" s="16"/>
      <c r="DY110" s="16"/>
      <c r="DZ110" s="16"/>
      <c r="EA110" s="16"/>
      <c r="EB110" s="16"/>
      <c r="EC110" s="16"/>
      <c r="ED110" s="16"/>
      <c r="EE110" s="16"/>
      <c r="EF110" s="16"/>
      <c r="EG110" s="16"/>
      <c r="EH110" s="16"/>
      <c r="EI110" s="16"/>
      <c r="EJ110" s="16"/>
      <c r="EK110" s="16"/>
      <c r="EL110" s="16"/>
      <c r="EM110" s="16"/>
      <c r="EN110" s="16"/>
      <c r="EO110" s="16"/>
      <c r="EP110" s="16"/>
      <c r="EQ110" s="16"/>
      <c r="ER110" s="16"/>
      <c r="ES110" s="16"/>
      <c r="ET110" s="16"/>
      <c r="EU110" s="16"/>
      <c r="EV110" s="16"/>
      <c r="EW110" s="16"/>
      <c r="EX110" s="16"/>
      <c r="EY110" s="16"/>
      <c r="EZ110" s="16"/>
      <c r="FA110" s="16"/>
      <c r="FB110" s="16"/>
      <c r="FC110" s="16"/>
      <c r="FD110" s="16"/>
      <c r="FE110" s="16"/>
      <c r="FF110" s="16"/>
      <c r="FG110" s="16"/>
      <c r="FH110" s="16"/>
      <c r="FI110" s="16"/>
      <c r="FJ110" s="16"/>
      <c r="FK110" s="16"/>
      <c r="FL110" s="16"/>
      <c r="FM110" s="16"/>
      <c r="FN110" s="16"/>
      <c r="FO110" s="16"/>
      <c r="FP110" s="16"/>
      <c r="FQ110" s="16"/>
      <c r="FR110" s="16"/>
      <c r="FS110" s="16"/>
      <c r="FT110" s="16"/>
      <c r="FU110" s="16"/>
      <c r="FV110" s="16"/>
      <c r="FW110" s="16"/>
      <c r="FX110" s="16"/>
      <c r="FY110" s="16"/>
      <c r="FZ110" s="16"/>
      <c r="GA110" s="16"/>
      <c r="GB110" s="16"/>
      <c r="GC110" s="16"/>
      <c r="GD110" s="16"/>
      <c r="GE110" s="16"/>
      <c r="GF110" s="16"/>
      <c r="GG110" s="16"/>
      <c r="GI110" s="15" t="e">
        <f ca="1">GI107/#REF!</f>
        <v>#REF!</v>
      </c>
    </row>
    <row r="111" spans="1:191" hidden="1" x14ac:dyDescent="0.2">
      <c r="A111" s="87" t="s">
        <v>59</v>
      </c>
      <c r="E111" s="15">
        <f ca="1">E108/E110</f>
        <v>6.0000000000000001E-3</v>
      </c>
      <c r="F111" s="15">
        <f ca="1">F108/F110</f>
        <v>6.0000000000000001E-3</v>
      </c>
      <c r="G111" s="15">
        <f ca="1">G108/G110</f>
        <v>6.0000000000000001E-3</v>
      </c>
      <c r="H111" s="15">
        <f ca="1">H108/H110</f>
        <v>5.9999999999999993E-3</v>
      </c>
      <c r="I111" s="15">
        <f ca="1">I108/I110</f>
        <v>5.9999999999999993E-3</v>
      </c>
      <c r="J111" s="15">
        <f ca="1">J108/J110</f>
        <v>5.9999999999999993E-3</v>
      </c>
      <c r="K111" s="15">
        <f ca="1">K108/K110</f>
        <v>5.9999999999999993E-3</v>
      </c>
      <c r="L111" s="15">
        <f ca="1">L108/L110</f>
        <v>5.9999999999999984E-3</v>
      </c>
      <c r="M111" s="15">
        <f ca="1">M108/M110</f>
        <v>5.9999999999999993E-3</v>
      </c>
      <c r="N111" s="15">
        <f ca="1">N108/N110</f>
        <v>5.9999999999999984E-3</v>
      </c>
      <c r="O111" s="15">
        <f ca="1">O108/O110</f>
        <v>6.2176344541584876E-2</v>
      </c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  <c r="DS111" s="15"/>
      <c r="DT111" s="15"/>
      <c r="DU111" s="15"/>
      <c r="DV111" s="15"/>
      <c r="DW111" s="15"/>
      <c r="DX111" s="15"/>
      <c r="DY111" s="15"/>
      <c r="DZ111" s="15"/>
      <c r="EA111" s="15"/>
      <c r="EB111" s="15"/>
      <c r="EC111" s="15"/>
      <c r="ED111" s="15"/>
      <c r="EE111" s="15"/>
      <c r="EF111" s="15"/>
      <c r="EG111" s="15"/>
      <c r="EH111" s="15"/>
      <c r="EI111" s="15"/>
      <c r="EJ111" s="15"/>
      <c r="EK111" s="15"/>
      <c r="EL111" s="15"/>
      <c r="EM111" s="15"/>
      <c r="EN111" s="15"/>
      <c r="EO111" s="15"/>
      <c r="EP111" s="15"/>
      <c r="EQ111" s="15"/>
      <c r="ER111" s="15"/>
      <c r="ES111" s="15"/>
      <c r="ET111" s="15"/>
      <c r="EU111" s="15"/>
      <c r="EV111" s="15"/>
      <c r="EW111" s="15"/>
      <c r="EX111" s="15"/>
      <c r="EY111" s="15"/>
      <c r="EZ111" s="15"/>
      <c r="FA111" s="15"/>
      <c r="FB111" s="15"/>
      <c r="FC111" s="15"/>
      <c r="FD111" s="15"/>
      <c r="FE111" s="15"/>
      <c r="FF111" s="15"/>
      <c r="FG111" s="15"/>
      <c r="FH111" s="15"/>
      <c r="FI111" s="15"/>
      <c r="FJ111" s="15"/>
      <c r="FK111" s="15"/>
      <c r="FL111" s="15"/>
      <c r="FM111" s="15"/>
      <c r="FN111" s="15"/>
      <c r="FO111" s="15"/>
      <c r="FP111" s="15"/>
      <c r="FQ111" s="15"/>
      <c r="FR111" s="15"/>
      <c r="FS111" s="15"/>
      <c r="FT111" s="15"/>
      <c r="FU111" s="15"/>
      <c r="FV111" s="15"/>
      <c r="FW111" s="15"/>
      <c r="FX111" s="15"/>
      <c r="FY111" s="15"/>
      <c r="FZ111" s="15"/>
      <c r="GA111" s="15"/>
      <c r="GB111" s="15"/>
      <c r="GC111" s="15"/>
      <c r="GD111" s="15"/>
      <c r="GE111" s="15"/>
      <c r="GF111" s="15"/>
      <c r="GG111" s="15"/>
    </row>
    <row r="112" spans="1:191" ht="3" hidden="1" customHeight="1" x14ac:dyDescent="0.2">
      <c r="N112" s="36"/>
      <c r="O112" s="15"/>
      <c r="P112" s="16"/>
      <c r="GI112" s="16">
        <f ca="1">N113*1.05</f>
        <v>162.88946267774421</v>
      </c>
    </row>
    <row r="113" spans="1:191" hidden="1" x14ac:dyDescent="0.2">
      <c r="A113" s="87" t="s">
        <v>66</v>
      </c>
      <c r="E113" s="16">
        <f ca="1">SharesOut</f>
        <v>100</v>
      </c>
      <c r="F113" s="16">
        <f ca="1">E113*1.05</f>
        <v>105</v>
      </c>
      <c r="G113" s="16">
        <f t="shared" ref="G113:N113" ca="1" si="12">F113*1.05</f>
        <v>110.25</v>
      </c>
      <c r="H113" s="16">
        <f t="shared" ca="1" si="12"/>
        <v>115.7625</v>
      </c>
      <c r="I113" s="16">
        <f t="shared" ca="1" si="12"/>
        <v>121.55062500000001</v>
      </c>
      <c r="J113" s="16">
        <f t="shared" ca="1" si="12"/>
        <v>127.62815625000002</v>
      </c>
      <c r="K113" s="16">
        <f t="shared" ca="1" si="12"/>
        <v>134.00956406250003</v>
      </c>
      <c r="L113" s="16">
        <f t="shared" ca="1" si="12"/>
        <v>140.71004226562505</v>
      </c>
      <c r="M113" s="16">
        <f t="shared" ca="1" si="12"/>
        <v>147.74554437890632</v>
      </c>
      <c r="N113" s="16">
        <f t="shared" ca="1" si="12"/>
        <v>155.13282159785163</v>
      </c>
      <c r="O113" s="16">
        <f ca="1">M152</f>
        <v>266.31055412149885</v>
      </c>
      <c r="GI113" s="15">
        <f ca="1">GI$85/GI112</f>
        <v>0</v>
      </c>
    </row>
    <row r="114" spans="1:191" hidden="1" x14ac:dyDescent="0.2">
      <c r="A114" s="87" t="s">
        <v>59</v>
      </c>
      <c r="E114" s="15">
        <f ca="1">E$86/E113</f>
        <v>6.0000000000000001E-3</v>
      </c>
      <c r="F114" s="15">
        <f t="shared" ref="F114:N114" ca="1" si="13">F$86/F113</f>
        <v>5.8285714285714286E-3</v>
      </c>
      <c r="G114" s="15">
        <f t="shared" ca="1" si="13"/>
        <v>5.6620408163265308E-3</v>
      </c>
      <c r="H114" s="15">
        <f t="shared" ca="1" si="13"/>
        <v>5.5002682215743439E-3</v>
      </c>
      <c r="I114" s="15">
        <f t="shared" ca="1" si="13"/>
        <v>5.3431177009579337E-3</v>
      </c>
      <c r="J114" s="15">
        <f t="shared" ca="1" si="13"/>
        <v>5.1904571952162779E-3</v>
      </c>
      <c r="K114" s="15">
        <f t="shared" ca="1" si="13"/>
        <v>5.0421584182100982E-3</v>
      </c>
      <c r="L114" s="15">
        <f t="shared" ca="1" si="13"/>
        <v>4.8980967491183795E-3</v>
      </c>
      <c r="M114" s="15">
        <f t="shared" ca="1" si="13"/>
        <v>4.7581511277149978E-3</v>
      </c>
      <c r="N114" s="15">
        <f t="shared" ca="1" si="13"/>
        <v>4.6222039526374256E-3</v>
      </c>
      <c r="O114" s="15">
        <f ca="1">O108/O113</f>
        <v>3.5900719671127228E-2</v>
      </c>
    </row>
    <row r="115" spans="1:191" ht="3" hidden="1" customHeight="1" x14ac:dyDescent="0.2">
      <c r="M115" s="16"/>
      <c r="GI115" s="16">
        <f ca="1">N116*1.1</f>
        <v>259.37424601000026</v>
      </c>
    </row>
    <row r="116" spans="1:191" hidden="1" x14ac:dyDescent="0.2">
      <c r="A116" s="87" t="s">
        <v>71</v>
      </c>
      <c r="E116" s="16">
        <f ca="1">SharesOut</f>
        <v>100</v>
      </c>
      <c r="F116" s="16">
        <f ca="1">E116*1.1</f>
        <v>110.00000000000001</v>
      </c>
      <c r="G116" s="16">
        <f t="shared" ref="G116:N116" ca="1" si="14">F116*1.1</f>
        <v>121.00000000000003</v>
      </c>
      <c r="H116" s="16">
        <f t="shared" ca="1" si="14"/>
        <v>133.10000000000005</v>
      </c>
      <c r="I116" s="16">
        <f t="shared" ca="1" si="14"/>
        <v>146.41000000000008</v>
      </c>
      <c r="J116" s="16">
        <f t="shared" ca="1" si="14"/>
        <v>161.0510000000001</v>
      </c>
      <c r="K116" s="16">
        <f t="shared" ca="1" si="14"/>
        <v>177.15610000000012</v>
      </c>
      <c r="L116" s="16">
        <f t="shared" ca="1" si="14"/>
        <v>194.87171000000015</v>
      </c>
      <c r="M116" s="16">
        <f t="shared" ca="1" si="14"/>
        <v>214.3588810000002</v>
      </c>
      <c r="N116" s="16">
        <f t="shared" ca="1" si="14"/>
        <v>235.79476910000022</v>
      </c>
      <c r="O116" s="16">
        <f ca="1">M153</f>
        <v>573.76556992147255</v>
      </c>
      <c r="GI116" s="15">
        <f ca="1">GI$85/GI115</f>
        <v>0</v>
      </c>
    </row>
    <row r="117" spans="1:191" hidden="1" x14ac:dyDescent="0.2">
      <c r="A117" s="87" t="s">
        <v>59</v>
      </c>
      <c r="E117" s="15">
        <f ca="1">E$86/E116</f>
        <v>6.0000000000000001E-3</v>
      </c>
      <c r="F117" s="15">
        <f t="shared" ref="F117:N117" ca="1" si="15">F$86/F116</f>
        <v>5.5636363636363626E-3</v>
      </c>
      <c r="G117" s="15">
        <f t="shared" ca="1" si="15"/>
        <v>5.1590082644628089E-3</v>
      </c>
      <c r="H117" s="15">
        <f t="shared" ca="1" si="15"/>
        <v>4.7838076634109669E-3</v>
      </c>
      <c r="I117" s="15">
        <f t="shared" ca="1" si="15"/>
        <v>4.4358943787992594E-3</v>
      </c>
      <c r="J117" s="15">
        <f t="shared" ca="1" si="15"/>
        <v>4.1132838785229494E-3</v>
      </c>
      <c r="K117" s="15">
        <f t="shared" ca="1" si="15"/>
        <v>3.8141359600849167E-3</v>
      </c>
      <c r="L117" s="15">
        <f t="shared" ca="1" si="15"/>
        <v>3.5367442538969218E-3</v>
      </c>
      <c r="M117" s="15">
        <f t="shared" ca="1" si="15"/>
        <v>3.2795264899771457E-3</v>
      </c>
      <c r="N117" s="15">
        <f t="shared" ca="1" si="15"/>
        <v>3.0410154725242621E-3</v>
      </c>
      <c r="O117" s="15">
        <f ca="1">O108/O116</f>
        <v>1.666314789555428E-2</v>
      </c>
    </row>
    <row r="118" spans="1:191" ht="3" hidden="1" customHeight="1" x14ac:dyDescent="0.2"/>
    <row r="119" spans="1:191" ht="11.25" hidden="1" customHeight="1" x14ac:dyDescent="0.2">
      <c r="D119" s="39" t="s">
        <v>70</v>
      </c>
      <c r="E119" s="92" t="s">
        <v>67</v>
      </c>
      <c r="F119" s="92" t="s">
        <v>68</v>
      </c>
      <c r="G119" s="92" t="s">
        <v>69</v>
      </c>
      <c r="I119" s="96"/>
      <c r="J119" s="96"/>
      <c r="K119" s="35"/>
      <c r="L119" s="35"/>
      <c r="M119" s="35"/>
    </row>
    <row r="120" spans="1:191" hidden="1" x14ac:dyDescent="0.2">
      <c r="A120" s="5" t="s">
        <v>60</v>
      </c>
      <c r="D120" s="89">
        <f ca="1">NPV(WACC/100,E76:N76)+O76/(1+WACC/100)^10</f>
        <v>7.6612659720277976E-2</v>
      </c>
      <c r="E120" s="89">
        <f ca="1">NPV(WACC/100,E111:N111)+O111/(1+WACC/100)^10</f>
        <v>6.0839075033494602E-2</v>
      </c>
      <c r="F120" s="89">
        <f ca="1">NPV(WACC/100,E114:N114)+O114/(1+WACC/100)^10</f>
        <v>4.7043497031632388E-2</v>
      </c>
      <c r="G120" s="89">
        <f ca="1">NPV(WACC/100,E117:N117)+O117/(1+WACC/100)^10</f>
        <v>3.4867038690572387E-2</v>
      </c>
      <c r="I120" s="99"/>
      <c r="J120" s="99"/>
      <c r="K120" s="99"/>
      <c r="L120" s="99"/>
      <c r="M120" s="99"/>
    </row>
    <row r="121" spans="1:191" hidden="1" x14ac:dyDescent="0.2">
      <c r="A121" t="s">
        <v>61</v>
      </c>
      <c r="D121" s="16">
        <f ca="1">NetCash/SharesOut</f>
        <v>0</v>
      </c>
      <c r="E121" s="16">
        <f ca="1">NetCash/SharesOut</f>
        <v>0</v>
      </c>
      <c r="F121" s="16">
        <f ca="1">NetCash/SharesOut</f>
        <v>0</v>
      </c>
      <c r="G121" s="16">
        <f ca="1">NetCash/SharesOut</f>
        <v>0</v>
      </c>
      <c r="I121" s="18"/>
      <c r="J121" s="18"/>
      <c r="K121" s="18"/>
      <c r="L121" s="18"/>
      <c r="M121" s="18"/>
    </row>
    <row r="122" spans="1:191" hidden="1" x14ac:dyDescent="0.2">
      <c r="A122" s="5" t="s">
        <v>58</v>
      </c>
      <c r="D122" s="89">
        <f ca="1">D120+D121</f>
        <v>7.6612659720277976E-2</v>
      </c>
      <c r="E122" s="89">
        <f ca="1">E120+E121</f>
        <v>6.0839075033494602E-2</v>
      </c>
      <c r="F122" s="89">
        <f ca="1">F120+F121</f>
        <v>4.7043497031632388E-2</v>
      </c>
      <c r="G122" s="89">
        <f ca="1">G120+G121</f>
        <v>3.4867038690572387E-2</v>
      </c>
      <c r="I122" s="89"/>
      <c r="J122" s="89"/>
      <c r="K122" s="89"/>
      <c r="L122" s="89"/>
      <c r="M122" s="89"/>
    </row>
    <row r="123" spans="1:191" hidden="1" x14ac:dyDescent="0.2">
      <c r="A123" t="s">
        <v>52</v>
      </c>
      <c r="D123" s="16">
        <f ca="1">SharesOut</f>
        <v>100</v>
      </c>
      <c r="E123" s="16">
        <f ca="1">SharesOut</f>
        <v>100</v>
      </c>
      <c r="F123" s="16">
        <f ca="1">SharesOut</f>
        <v>100</v>
      </c>
      <c r="G123" s="16">
        <f ca="1">SharesOut</f>
        <v>100</v>
      </c>
      <c r="I123" s="16"/>
      <c r="J123" s="16"/>
      <c r="K123" s="16"/>
      <c r="L123" s="16"/>
      <c r="M123" s="16"/>
    </row>
    <row r="124" spans="1:191" hidden="1" x14ac:dyDescent="0.2">
      <c r="A124" s="5" t="s">
        <v>57</v>
      </c>
      <c r="D124" s="89">
        <f ca="1">D122*D123</f>
        <v>7.6612659720277971</v>
      </c>
      <c r="E124" s="89">
        <f ca="1">E122*E123</f>
        <v>6.0839075033494598</v>
      </c>
      <c r="F124" s="89">
        <f ca="1">F122*F123</f>
        <v>4.7043497031632384</v>
      </c>
      <c r="G124" s="89">
        <f ca="1">G122*G123</f>
        <v>3.4867038690572385</v>
      </c>
      <c r="I124" s="89"/>
      <c r="J124" s="89"/>
      <c r="K124" s="89"/>
      <c r="L124" s="89"/>
      <c r="M124" s="89"/>
    </row>
    <row r="125" spans="1:191" ht="3" hidden="1" customHeight="1" x14ac:dyDescent="0.2">
      <c r="A125" s="5"/>
      <c r="D125" s="89"/>
      <c r="E125" s="89"/>
      <c r="F125" s="89"/>
      <c r="G125" s="89"/>
      <c r="I125" s="89"/>
      <c r="J125" s="89"/>
      <c r="K125" s="89"/>
      <c r="L125" s="89"/>
      <c r="M125" s="89"/>
    </row>
    <row r="126" spans="1:191" hidden="1" x14ac:dyDescent="0.2">
      <c r="A126" s="94" t="s">
        <v>100</v>
      </c>
      <c r="B126" s="94"/>
      <c r="C126" s="94"/>
      <c r="D126" s="94"/>
      <c r="E126" s="95">
        <f ca="1">(E124/$D124-1)*100</f>
        <v>-20.58874439860805</v>
      </c>
      <c r="F126" s="95">
        <f ca="1">(F124/$D124-1)*100</f>
        <v>-38.595661339269718</v>
      </c>
      <c r="G126" s="95">
        <f ca="1">(G124/$D124-1)*100</f>
        <v>-54.489194321309121</v>
      </c>
      <c r="I126" s="95"/>
      <c r="J126" s="95"/>
      <c r="K126" s="95"/>
      <c r="L126" s="95"/>
      <c r="M126" s="95"/>
    </row>
    <row r="127" spans="1:191" ht="3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42" spans="1:187" x14ac:dyDescent="0.2">
      <c r="O142" s="21"/>
    </row>
    <row r="143" spans="1:187" x14ac:dyDescent="0.2">
      <c r="A143" s="21">
        <f ca="1">NPV(WACC/100,B143:FO143)</f>
        <v>7.6612312015706197</v>
      </c>
      <c r="B143" s="15">
        <f ca="1">EBITDA*((1+EBITDACAGR/100)^(COLUMNS($B143:B143)-1))*(1-(TaxRate+Capex-NWC)/100)</f>
        <v>0.6</v>
      </c>
      <c r="C143" s="15">
        <f ca="1">EBITDA*((1+EBITDACAGR/100)^(COLUMNS($B143:C143)-1))*(1-(TaxRate+Capex-NWC)/100)</f>
        <v>0.61199999999999999</v>
      </c>
      <c r="D143" s="15">
        <f ca="1">EBITDA*((1+EBITDACAGR/100)^(COLUMNS($B143:D143)-1))*(1-(TaxRate+Capex-NWC)/100)</f>
        <v>0.62424000000000002</v>
      </c>
      <c r="E143" s="15">
        <f ca="1">EBITDA*((1+EBITDACAGR/100)^(COLUMNS($B143:E143)-1))*(1-(TaxRate+Capex-NWC)/100)</f>
        <v>0.63672479999999998</v>
      </c>
      <c r="F143" s="15">
        <f ca="1">EBITDA*((1+EBITDACAGR/100)^(COLUMNS($B143:F143)-1))*(1-(TaxRate+Capex-NWC)/100)</f>
        <v>0.64945929599999996</v>
      </c>
      <c r="G143" s="15">
        <f ca="1">EBITDA*((1+EBITDACAGR/100)^(COLUMNS($B143:G143)-1))*(1-(TaxRate+Capex-NWC)/100)</f>
        <v>0.66244848191999994</v>
      </c>
      <c r="H143" s="15">
        <f ca="1">EBITDA*((1+EBITDACAGR/100)^(COLUMNS($B143:H143)-1))*(1-(TaxRate+Capex-NWC)/100)</f>
        <v>0.6756974515584</v>
      </c>
      <c r="I143" s="15">
        <f ca="1">EBITDA*((1+EBITDACAGR/100)^(COLUMNS($B143:I143)-1))*(1-(TaxRate+Capex-NWC)/100)</f>
        <v>0.68921140058956787</v>
      </c>
      <c r="J143" s="15">
        <f ca="1">EBITDA*((1+EBITDACAGR/100)^(COLUMNS($B143:J143)-1))*(1-(TaxRate+Capex-NWC)/100)</f>
        <v>0.70299562860135933</v>
      </c>
      <c r="K143" s="15">
        <f ca="1">EBITDA*((1+EBITDACAGR/100)^(COLUMNS($B143:K143)-1))*(1-(TaxRate+Capex-NWC)/100)</f>
        <v>0.71705554117338643</v>
      </c>
      <c r="L143" s="100">
        <f ca="1">K143*(1+$G$39/100)</f>
        <v>0.7337312514332327</v>
      </c>
      <c r="M143" s="100">
        <f t="shared" ref="M143:BX143" ca="1" si="16">L143*(1+$G$39/100)</f>
        <v>0.75079476890842423</v>
      </c>
      <c r="N143" s="100">
        <f t="shared" ca="1" si="16"/>
        <v>0.76825511237141086</v>
      </c>
      <c r="O143" s="100">
        <f t="shared" ca="1" si="16"/>
        <v>0.78612151033353672</v>
      </c>
      <c r="P143" s="100">
        <f t="shared" ca="1" si="16"/>
        <v>0.80440340592268877</v>
      </c>
      <c r="Q143" s="100">
        <f t="shared" ca="1" si="16"/>
        <v>0.8231104618743792</v>
      </c>
      <c r="R143" s="100">
        <f t="shared" ca="1" si="16"/>
        <v>0.84225256563889972</v>
      </c>
      <c r="S143" s="100">
        <f t="shared" ca="1" si="16"/>
        <v>0.86183983460724622</v>
      </c>
      <c r="T143" s="100">
        <f t="shared" ca="1" si="16"/>
        <v>0.88188262145857754</v>
      </c>
      <c r="U143" s="100">
        <f t="shared" ca="1" si="16"/>
        <v>0.9023915196320329</v>
      </c>
      <c r="V143" s="100">
        <f t="shared" ca="1" si="16"/>
        <v>0.92337736892580113</v>
      </c>
      <c r="W143" s="100">
        <f t="shared" ca="1" si="16"/>
        <v>0.94485126122640117</v>
      </c>
      <c r="X143" s="100">
        <f t="shared" ca="1" si="16"/>
        <v>0.96682454637120119</v>
      </c>
      <c r="Y143" s="100">
        <f t="shared" ca="1" si="16"/>
        <v>0.98930883814727566</v>
      </c>
      <c r="Z143" s="100">
        <f t="shared" ca="1" si="16"/>
        <v>1.0123160204297705</v>
      </c>
      <c r="AA143" s="100">
        <f t="shared" ca="1" si="16"/>
        <v>1.035858253463021</v>
      </c>
      <c r="AB143" s="100">
        <f t="shared" ca="1" si="16"/>
        <v>1.0599479802877425</v>
      </c>
      <c r="AC143" s="100">
        <f t="shared" ca="1" si="16"/>
        <v>1.0845979333176901</v>
      </c>
      <c r="AD143" s="100">
        <f t="shared" ca="1" si="16"/>
        <v>1.1098211410692642</v>
      </c>
      <c r="AE143" s="100">
        <f t="shared" ca="1" si="16"/>
        <v>1.1356309350476192</v>
      </c>
      <c r="AF143" s="100">
        <f t="shared" ca="1" si="16"/>
        <v>1.1620409567929129</v>
      </c>
      <c r="AG143" s="100">
        <f t="shared" ca="1" si="16"/>
        <v>1.1890651650904225</v>
      </c>
      <c r="AH143" s="100">
        <f t="shared" ca="1" si="16"/>
        <v>1.2167178433483394</v>
      </c>
      <c r="AI143" s="100">
        <f t="shared" ca="1" si="16"/>
        <v>1.245013607147138</v>
      </c>
      <c r="AJ143" s="100">
        <f t="shared" ca="1" si="16"/>
        <v>1.2739674119645135</v>
      </c>
      <c r="AK143" s="100">
        <f t="shared" ca="1" si="16"/>
        <v>1.3035945610799673</v>
      </c>
      <c r="AL143" s="100">
        <f t="shared" ca="1" si="16"/>
        <v>1.3339107136632224</v>
      </c>
      <c r="AM143" s="100">
        <f t="shared" ca="1" si="16"/>
        <v>1.3649318930507393</v>
      </c>
      <c r="AN143" s="100">
        <f t="shared" ca="1" si="16"/>
        <v>1.3966744952147101</v>
      </c>
      <c r="AO143" s="100">
        <f t="shared" ca="1" si="16"/>
        <v>1.4291552974290058</v>
      </c>
      <c r="AP143" s="100">
        <f t="shared" ca="1" si="16"/>
        <v>1.4623914671366571</v>
      </c>
      <c r="AQ143" s="100">
        <f t="shared" ca="1" si="16"/>
        <v>1.4964005710235562</v>
      </c>
      <c r="AR143" s="100">
        <f t="shared" ca="1" si="16"/>
        <v>1.5312005843031737</v>
      </c>
      <c r="AS143" s="100">
        <f t="shared" ca="1" si="16"/>
        <v>1.5668099002172011</v>
      </c>
      <c r="AT143" s="100">
        <f t="shared" ca="1" si="16"/>
        <v>1.6032473397571361</v>
      </c>
      <c r="AU143" s="100">
        <f t="shared" ca="1" si="16"/>
        <v>1.6405321616119533</v>
      </c>
      <c r="AV143" s="100">
        <f t="shared" ca="1" si="16"/>
        <v>1.678684072347115</v>
      </c>
      <c r="AW143" s="100">
        <f t="shared" ca="1" si="16"/>
        <v>1.7177232368203039</v>
      </c>
      <c r="AX143" s="100">
        <f t="shared" ca="1" si="16"/>
        <v>1.7576702888393809</v>
      </c>
      <c r="AY143" s="100">
        <f t="shared" ca="1" si="16"/>
        <v>1.7985463420682037</v>
      </c>
      <c r="AZ143" s="100">
        <f t="shared" ca="1" si="16"/>
        <v>1.8403730011860691</v>
      </c>
      <c r="BA143" s="100">
        <f t="shared" ca="1" si="16"/>
        <v>1.8831723733066754</v>
      </c>
      <c r="BB143" s="100">
        <f t="shared" ca="1" si="16"/>
        <v>1.9269670796626448</v>
      </c>
      <c r="BC143" s="100">
        <f t="shared" ca="1" si="16"/>
        <v>1.9717802675617762</v>
      </c>
      <c r="BD143" s="100">
        <f t="shared" ca="1" si="16"/>
        <v>2.0176356226213525</v>
      </c>
      <c r="BE143" s="100">
        <f t="shared" ca="1" si="16"/>
        <v>2.0645573812869653</v>
      </c>
      <c r="BF143" s="100">
        <f t="shared" ca="1" si="16"/>
        <v>2.1125703436424761</v>
      </c>
      <c r="BG143" s="100">
        <f t="shared" ca="1" si="16"/>
        <v>2.1616998865178827</v>
      </c>
      <c r="BH143" s="100">
        <f t="shared" ca="1" si="16"/>
        <v>2.2119719769020194</v>
      </c>
      <c r="BI143" s="100">
        <f t="shared" ca="1" si="16"/>
        <v>2.2634131856671829</v>
      </c>
      <c r="BJ143" s="100">
        <f t="shared" ca="1" si="16"/>
        <v>2.3160507016129315</v>
      </c>
      <c r="BK143" s="100">
        <f t="shared" ca="1" si="16"/>
        <v>2.3699123458364881</v>
      </c>
      <c r="BL143" s="100">
        <f t="shared" ca="1" si="16"/>
        <v>2.4250265864373368</v>
      </c>
      <c r="BM143" s="100">
        <f t="shared" ca="1" si="16"/>
        <v>2.4814225535637866</v>
      </c>
      <c r="BN143" s="100">
        <f t="shared" ca="1" si="16"/>
        <v>2.5391300548094562</v>
      </c>
      <c r="BO143" s="100">
        <f t="shared" ca="1" si="16"/>
        <v>2.5981795909678156</v>
      </c>
      <c r="BP143" s="100">
        <f t="shared" ca="1" si="16"/>
        <v>2.6586023721531138</v>
      </c>
      <c r="BQ143" s="100">
        <f t="shared" ca="1" si="16"/>
        <v>2.7204303342962097</v>
      </c>
      <c r="BR143" s="100">
        <f t="shared" ca="1" si="16"/>
        <v>2.7836961560240288</v>
      </c>
      <c r="BS143" s="100">
        <f t="shared" ca="1" si="16"/>
        <v>2.8484332759315643</v>
      </c>
      <c r="BT143" s="100">
        <f t="shared" ca="1" si="16"/>
        <v>2.9146759102555544</v>
      </c>
      <c r="BU143" s="100">
        <f t="shared" ca="1" si="16"/>
        <v>2.9824590709591718</v>
      </c>
      <c r="BV143" s="100">
        <f t="shared" ca="1" si="16"/>
        <v>3.0518185842372922</v>
      </c>
      <c r="BW143" s="100">
        <f t="shared" ca="1" si="16"/>
        <v>3.122791109452113</v>
      </c>
      <c r="BX143" s="100">
        <f t="shared" ca="1" si="16"/>
        <v>3.1954141585091391</v>
      </c>
      <c r="BY143" s="100">
        <f t="shared" ref="BY143:EJ143" ca="1" si="17">BX143*(1+$G$39/100)</f>
        <v>3.2697261156837705</v>
      </c>
      <c r="BZ143" s="100">
        <f t="shared" ca="1" si="17"/>
        <v>3.3457662579089744</v>
      </c>
      <c r="CA143" s="100">
        <f t="shared" ca="1" si="17"/>
        <v>3.4235747755347647</v>
      </c>
      <c r="CB143" s="100">
        <f t="shared" ca="1" si="17"/>
        <v>3.5031927935704572</v>
      </c>
      <c r="CC143" s="100">
        <f t="shared" ca="1" si="17"/>
        <v>3.584662393420933</v>
      </c>
      <c r="CD143" s="100">
        <f t="shared" ca="1" si="17"/>
        <v>3.6680266351283968</v>
      </c>
      <c r="CE143" s="100">
        <f t="shared" ca="1" si="17"/>
        <v>3.7533295801313828</v>
      </c>
      <c r="CF143" s="100">
        <f t="shared" ca="1" si="17"/>
        <v>3.840616314553043</v>
      </c>
      <c r="CG143" s="100">
        <f t="shared" ca="1" si="17"/>
        <v>3.9299329730310211</v>
      </c>
      <c r="CH143" s="100">
        <f t="shared" ca="1" si="17"/>
        <v>4.0213267631015102</v>
      </c>
      <c r="CI143" s="100">
        <f t="shared" ca="1" si="17"/>
        <v>4.1148459901503829</v>
      </c>
      <c r="CJ143" s="100">
        <f t="shared" ca="1" si="17"/>
        <v>4.2105400829445783</v>
      </c>
      <c r="CK143" s="100">
        <f t="shared" ca="1" si="17"/>
        <v>4.3084596197572429</v>
      </c>
      <c r="CL143" s="100">
        <f t="shared" ca="1" si="17"/>
        <v>4.408656355100435</v>
      </c>
      <c r="CM143" s="100">
        <f t="shared" ca="1" si="17"/>
        <v>4.511183247079515</v>
      </c>
      <c r="CN143" s="100">
        <f t="shared" ca="1" si="17"/>
        <v>4.61609448538369</v>
      </c>
      <c r="CO143" s="100">
        <f t="shared" ca="1" si="17"/>
        <v>4.7234455199274974</v>
      </c>
      <c r="CP143" s="100">
        <f t="shared" ca="1" si="17"/>
        <v>4.8332930901583699</v>
      </c>
      <c r="CQ143" s="100">
        <f t="shared" ca="1" si="17"/>
        <v>4.9456952550457745</v>
      </c>
      <c r="CR143" s="100">
        <f t="shared" ca="1" si="17"/>
        <v>5.0607114237677697</v>
      </c>
      <c r="CS143" s="100">
        <f t="shared" ca="1" si="17"/>
        <v>5.1784023871112064</v>
      </c>
      <c r="CT143" s="100">
        <f t="shared" ca="1" si="17"/>
        <v>5.2988303496021647</v>
      </c>
      <c r="CU143" s="100">
        <f t="shared" ca="1" si="17"/>
        <v>5.4220589623836108</v>
      </c>
      <c r="CV143" s="100">
        <f t="shared" ca="1" si="17"/>
        <v>5.5481533568576484</v>
      </c>
      <c r="CW143" s="100">
        <f t="shared" ca="1" si="17"/>
        <v>5.6771801791101524</v>
      </c>
      <c r="CX143" s="100">
        <f t="shared" ca="1" si="17"/>
        <v>5.8092076251359703</v>
      </c>
      <c r="CY143" s="100">
        <f t="shared" ca="1" si="17"/>
        <v>5.9443054768833186</v>
      </c>
      <c r="CZ143" s="100">
        <f t="shared" ca="1" si="17"/>
        <v>6.0825451391364194</v>
      </c>
      <c r="DA143" s="100">
        <f t="shared" ca="1" si="17"/>
        <v>6.223999677255871</v>
      </c>
      <c r="DB143" s="100">
        <f t="shared" ca="1" si="17"/>
        <v>6.3687438557967058</v>
      </c>
      <c r="DC143" s="100">
        <f t="shared" ca="1" si="17"/>
        <v>6.5168541780245368</v>
      </c>
      <c r="DD143" s="100">
        <f t="shared" ca="1" si="17"/>
        <v>6.6684089263506889</v>
      </c>
      <c r="DE143" s="100">
        <f t="shared" ca="1" si="17"/>
        <v>6.8234882037076821</v>
      </c>
      <c r="DF143" s="100">
        <f t="shared" ca="1" si="17"/>
        <v>6.9821739758869308</v>
      </c>
      <c r="DG143" s="100">
        <f t="shared" ca="1" si="17"/>
        <v>7.1445501148610457</v>
      </c>
      <c r="DH143" s="100">
        <f t="shared" ca="1" si="17"/>
        <v>7.3107024431136285</v>
      </c>
      <c r="DI143" s="100">
        <f t="shared" ca="1" si="17"/>
        <v>7.480718778999992</v>
      </c>
      <c r="DJ143" s="100">
        <f t="shared" ca="1" si="17"/>
        <v>7.6546889831627825</v>
      </c>
      <c r="DK143" s="100">
        <f t="shared" ca="1" si="17"/>
        <v>7.8327050060270338</v>
      </c>
      <c r="DL143" s="100">
        <f t="shared" ca="1" si="17"/>
        <v>8.0148609363997565</v>
      </c>
      <c r="DM143" s="100">
        <f t="shared" ca="1" si="17"/>
        <v>8.2012530511997515</v>
      </c>
      <c r="DN143" s="100">
        <f t="shared" ca="1" si="17"/>
        <v>8.3919798663439327</v>
      </c>
      <c r="DO143" s="100">
        <f t="shared" ca="1" si="17"/>
        <v>8.5871421888170474</v>
      </c>
      <c r="DP143" s="100">
        <f t="shared" ca="1" si="17"/>
        <v>8.7868431699523271</v>
      </c>
      <c r="DQ143" s="100">
        <f t="shared" ca="1" si="17"/>
        <v>8.9911883599512183</v>
      </c>
      <c r="DR143" s="100">
        <f t="shared" ca="1" si="17"/>
        <v>9.2002857636710154</v>
      </c>
      <c r="DS143" s="100">
        <f t="shared" ca="1" si="17"/>
        <v>9.4142458977098773</v>
      </c>
      <c r="DT143" s="100">
        <f t="shared" ca="1" si="17"/>
        <v>9.6331818488194099</v>
      </c>
      <c r="DU143" s="100">
        <f t="shared" ca="1" si="17"/>
        <v>9.8572093336756748</v>
      </c>
      <c r="DV143" s="100">
        <f t="shared" ca="1" si="17"/>
        <v>10.086446760040225</v>
      </c>
      <c r="DW143" s="100">
        <f t="shared" ca="1" si="17"/>
        <v>10.321015289343487</v>
      </c>
      <c r="DX143" s="100">
        <f t="shared" ca="1" si="17"/>
        <v>10.561038900723569</v>
      </c>
      <c r="DY143" s="100">
        <f t="shared" ca="1" si="17"/>
        <v>10.80664445655435</v>
      </c>
      <c r="DZ143" s="100">
        <f t="shared" ca="1" si="17"/>
        <v>11.057961769497474</v>
      </c>
      <c r="EA143" s="100">
        <f t="shared" ca="1" si="17"/>
        <v>11.315123671113696</v>
      </c>
      <c r="EB143" s="100">
        <f t="shared" ca="1" si="17"/>
        <v>11.578266082069829</v>
      </c>
      <c r="EC143" s="100">
        <f t="shared" ca="1" si="17"/>
        <v>11.84752808397843</v>
      </c>
      <c r="ED143" s="100">
        <f t="shared" ca="1" si="17"/>
        <v>12.123051992908161</v>
      </c>
      <c r="EE143" s="100">
        <f t="shared" ca="1" si="17"/>
        <v>12.4049834346037</v>
      </c>
      <c r="EF143" s="100">
        <f t="shared" ca="1" si="17"/>
        <v>12.69347142145495</v>
      </c>
      <c r="EG143" s="100">
        <f t="shared" ca="1" si="17"/>
        <v>12.988668431256228</v>
      </c>
      <c r="EH143" s="100">
        <f t="shared" ca="1" si="17"/>
        <v>13.29073048779707</v>
      </c>
      <c r="EI143" s="100">
        <f t="shared" ca="1" si="17"/>
        <v>13.599817243327236</v>
      </c>
      <c r="EJ143" s="100">
        <f t="shared" ca="1" si="17"/>
        <v>13.916092062939498</v>
      </c>
      <c r="EK143" s="100">
        <f t="shared" ref="EK143:GE143" ca="1" si="18">EJ143*(1+$G$39/100)</f>
        <v>14.239722110914835</v>
      </c>
      <c r="EL143" s="100">
        <f t="shared" ca="1" si="18"/>
        <v>14.570878439075646</v>
      </c>
      <c r="EM143" s="100">
        <f t="shared" ca="1" si="18"/>
        <v>14.909736077193685</v>
      </c>
      <c r="EN143" s="100">
        <f t="shared" ca="1" si="18"/>
        <v>15.256474125500516</v>
      </c>
      <c r="EO143" s="100">
        <f t="shared" ca="1" si="18"/>
        <v>15.611275849349365</v>
      </c>
      <c r="EP143" s="100">
        <f t="shared" ca="1" si="18"/>
        <v>15.974328776078421</v>
      </c>
      <c r="EQ143" s="100">
        <f t="shared" ca="1" si="18"/>
        <v>16.345824794126756</v>
      </c>
      <c r="ER143" s="100">
        <f t="shared" ca="1" si="18"/>
        <v>16.725960254455284</v>
      </c>
      <c r="ES143" s="100">
        <f t="shared" ca="1" si="18"/>
        <v>17.114936074326337</v>
      </c>
      <c r="ET143" s="100">
        <f t="shared" ca="1" si="18"/>
        <v>17.512957843496718</v>
      </c>
      <c r="EU143" s="100">
        <f t="shared" ca="1" si="18"/>
        <v>17.920235932880363</v>
      </c>
      <c r="EV143" s="100">
        <f t="shared" ca="1" si="18"/>
        <v>18.336985605738047</v>
      </c>
      <c r="EW143" s="100">
        <f t="shared" ca="1" si="18"/>
        <v>18.763427131452886</v>
      </c>
      <c r="EX143" s="100">
        <f t="shared" ca="1" si="18"/>
        <v>19.199785901951792</v>
      </c>
      <c r="EY143" s="100">
        <f t="shared" ca="1" si="18"/>
        <v>19.646292550834392</v>
      </c>
      <c r="EZ143" s="100">
        <f t="shared" ca="1" si="18"/>
        <v>20.103183075272401</v>
      </c>
      <c r="FA143" s="100">
        <f t="shared" ca="1" si="18"/>
        <v>20.570698960743854</v>
      </c>
      <c r="FB143" s="100">
        <f t="shared" ca="1" si="18"/>
        <v>21.049087308668131</v>
      </c>
      <c r="FC143" s="100">
        <f t="shared" ca="1" si="18"/>
        <v>21.538600967009252</v>
      </c>
      <c r="FD143" s="100">
        <f t="shared" ca="1" si="18"/>
        <v>22.039498663916444</v>
      </c>
      <c r="FE143" s="100">
        <f t="shared" ca="1" si="18"/>
        <v>22.55204514447264</v>
      </c>
      <c r="FF143" s="100">
        <f t="shared" ca="1" si="18"/>
        <v>23.076511310623168</v>
      </c>
      <c r="FG143" s="100">
        <f t="shared" ca="1" si="18"/>
        <v>23.613174364358592</v>
      </c>
      <c r="FH143" s="100">
        <f t="shared" ca="1" si="18"/>
        <v>24.162317954227397</v>
      </c>
      <c r="FI143" s="100">
        <f t="shared" ca="1" si="18"/>
        <v>24.724232325255944</v>
      </c>
      <c r="FJ143" s="100">
        <f t="shared" ca="1" si="18"/>
        <v>25.299214472354919</v>
      </c>
      <c r="FK143" s="100">
        <f t="shared" ca="1" si="18"/>
        <v>25.887568297293406</v>
      </c>
      <c r="FL143" s="100">
        <f t="shared" ca="1" si="18"/>
        <v>26.489604769323485</v>
      </c>
      <c r="FM143" s="100">
        <f t="shared" ca="1" si="18"/>
        <v>27.105642089540311</v>
      </c>
      <c r="FN143" s="100">
        <f t="shared" ca="1" si="18"/>
        <v>27.736005859064505</v>
      </c>
      <c r="FO143" s="100">
        <f t="shared" ca="1" si="18"/>
        <v>28.381029251135775</v>
      </c>
      <c r="FP143" s="100">
        <f t="shared" ca="1" si="18"/>
        <v>29.0410531872087</v>
      </c>
      <c r="FQ143" s="100">
        <f t="shared" ca="1" si="18"/>
        <v>29.716426517143788</v>
      </c>
      <c r="FR143" s="100">
        <f t="shared" ca="1" si="18"/>
        <v>30.407506203588994</v>
      </c>
      <c r="FS143" s="100">
        <f t="shared" ca="1" si="18"/>
        <v>31.114657510649206</v>
      </c>
      <c r="FT143" s="100">
        <f t="shared" ca="1" si="18"/>
        <v>31.838254196943375</v>
      </c>
      <c r="FU143" s="100">
        <f t="shared" ca="1" si="18"/>
        <v>32.578678713151362</v>
      </c>
      <c r="FV143" s="100">
        <f t="shared" ca="1" si="18"/>
        <v>33.336322404154885</v>
      </c>
      <c r="FW143" s="100">
        <f t="shared" ca="1" si="18"/>
        <v>34.111585715879421</v>
      </c>
      <c r="FX143" s="100">
        <f t="shared" ca="1" si="18"/>
        <v>34.904878406946388</v>
      </c>
      <c r="FY143" s="100">
        <f t="shared" ca="1" si="18"/>
        <v>35.716619765247465</v>
      </c>
      <c r="FZ143" s="100">
        <f t="shared" ca="1" si="18"/>
        <v>36.547238829555546</v>
      </c>
      <c r="GA143" s="100">
        <f t="shared" ca="1" si="18"/>
        <v>37.397174616289398</v>
      </c>
      <c r="GB143" s="100">
        <f t="shared" ca="1" si="18"/>
        <v>38.266876351551943</v>
      </c>
      <c r="GC143" s="100">
        <f t="shared" ca="1" si="18"/>
        <v>39.15680370856478</v>
      </c>
      <c r="GD143" s="100">
        <f t="shared" ca="1" si="18"/>
        <v>40.067427050624431</v>
      </c>
      <c r="GE143" s="100">
        <f t="shared" ca="1" si="18"/>
        <v>40.999227679708724</v>
      </c>
    </row>
    <row r="144" spans="1:187" x14ac:dyDescent="0.2">
      <c r="A144" s="21"/>
      <c r="B144" s="16">
        <v>100</v>
      </c>
      <c r="C144" s="16">
        <f>B144*1.02</f>
        <v>102</v>
      </c>
      <c r="D144" s="16">
        <f t="shared" ref="D144:BO144" si="19">C144*1.02</f>
        <v>104.04</v>
      </c>
      <c r="E144" s="16">
        <f t="shared" si="19"/>
        <v>106.1208</v>
      </c>
      <c r="F144" s="16">
        <f t="shared" si="19"/>
        <v>108.243216</v>
      </c>
      <c r="G144" s="16">
        <f t="shared" si="19"/>
        <v>110.40808032000001</v>
      </c>
      <c r="H144" s="16">
        <f t="shared" si="19"/>
        <v>112.61624192640001</v>
      </c>
      <c r="I144" s="16">
        <f t="shared" si="19"/>
        <v>114.868566764928</v>
      </c>
      <c r="J144" s="16">
        <f t="shared" si="19"/>
        <v>117.16593810022657</v>
      </c>
      <c r="K144" s="16">
        <f t="shared" si="19"/>
        <v>119.5092568622311</v>
      </c>
      <c r="L144" s="16">
        <f t="shared" si="19"/>
        <v>121.89944199947573</v>
      </c>
      <c r="M144" s="16">
        <f t="shared" si="19"/>
        <v>124.33743083946524</v>
      </c>
      <c r="N144" s="16">
        <f t="shared" si="19"/>
        <v>126.82417945625456</v>
      </c>
      <c r="O144" s="16">
        <f t="shared" si="19"/>
        <v>129.36066304537965</v>
      </c>
      <c r="P144" s="16">
        <f t="shared" si="19"/>
        <v>131.94787630628724</v>
      </c>
      <c r="Q144" s="16">
        <f t="shared" si="19"/>
        <v>134.58683383241299</v>
      </c>
      <c r="R144" s="16">
        <f t="shared" si="19"/>
        <v>137.27857050906127</v>
      </c>
      <c r="S144" s="16">
        <f t="shared" si="19"/>
        <v>140.02414191924251</v>
      </c>
      <c r="T144" s="16">
        <f t="shared" si="19"/>
        <v>142.82462475762736</v>
      </c>
      <c r="U144" s="16">
        <f t="shared" si="19"/>
        <v>145.6811172527799</v>
      </c>
      <c r="V144" s="16">
        <f t="shared" si="19"/>
        <v>148.59473959783551</v>
      </c>
      <c r="W144" s="16">
        <f t="shared" si="19"/>
        <v>151.56663438979223</v>
      </c>
      <c r="X144" s="16">
        <f t="shared" si="19"/>
        <v>154.59796707758807</v>
      </c>
      <c r="Y144" s="16">
        <f t="shared" si="19"/>
        <v>157.68992641913982</v>
      </c>
      <c r="Z144" s="16">
        <f t="shared" si="19"/>
        <v>160.84372494752262</v>
      </c>
      <c r="AA144" s="16">
        <f t="shared" si="19"/>
        <v>164.06059944647308</v>
      </c>
      <c r="AB144" s="16">
        <f t="shared" si="19"/>
        <v>167.34181143540255</v>
      </c>
      <c r="AC144" s="16">
        <f t="shared" si="19"/>
        <v>170.68864766411059</v>
      </c>
      <c r="AD144" s="16">
        <f t="shared" si="19"/>
        <v>174.1024206173928</v>
      </c>
      <c r="AE144" s="16">
        <f t="shared" si="19"/>
        <v>177.58446902974066</v>
      </c>
      <c r="AF144" s="16">
        <f t="shared" si="19"/>
        <v>181.13615841033547</v>
      </c>
      <c r="AG144" s="16">
        <f t="shared" si="19"/>
        <v>184.75888157854217</v>
      </c>
      <c r="AH144" s="16">
        <f t="shared" si="19"/>
        <v>188.45405921011303</v>
      </c>
      <c r="AI144" s="16">
        <f t="shared" si="19"/>
        <v>192.22314039431529</v>
      </c>
      <c r="AJ144" s="16">
        <f t="shared" si="19"/>
        <v>196.06760320220161</v>
      </c>
      <c r="AK144" s="16">
        <f t="shared" si="19"/>
        <v>199.98895526624565</v>
      </c>
      <c r="AL144" s="16">
        <f t="shared" si="19"/>
        <v>203.98873437157056</v>
      </c>
      <c r="AM144" s="16">
        <f t="shared" si="19"/>
        <v>208.06850905900197</v>
      </c>
      <c r="AN144" s="16">
        <f t="shared" si="19"/>
        <v>212.22987924018202</v>
      </c>
      <c r="AO144" s="16">
        <f t="shared" si="19"/>
        <v>216.47447682498566</v>
      </c>
      <c r="AP144" s="16">
        <f t="shared" si="19"/>
        <v>220.80396636148538</v>
      </c>
      <c r="AQ144" s="16">
        <f t="shared" si="19"/>
        <v>225.22004568871509</v>
      </c>
      <c r="AR144" s="16">
        <f t="shared" si="19"/>
        <v>229.72444660248939</v>
      </c>
      <c r="AS144" s="16">
        <f t="shared" si="19"/>
        <v>234.31893553453918</v>
      </c>
      <c r="AT144" s="16">
        <f t="shared" si="19"/>
        <v>239.00531424522995</v>
      </c>
      <c r="AU144" s="16">
        <f t="shared" si="19"/>
        <v>243.78542053013456</v>
      </c>
      <c r="AV144" s="16">
        <f t="shared" si="19"/>
        <v>248.66112894073726</v>
      </c>
      <c r="AW144" s="16">
        <f t="shared" si="19"/>
        <v>253.63435151955201</v>
      </c>
      <c r="AX144" s="16">
        <f t="shared" si="19"/>
        <v>258.70703854994304</v>
      </c>
      <c r="AY144" s="16">
        <f t="shared" si="19"/>
        <v>263.8811793209419</v>
      </c>
      <c r="AZ144" s="16">
        <f t="shared" si="19"/>
        <v>269.15880290736072</v>
      </c>
      <c r="BA144" s="16">
        <f t="shared" si="19"/>
        <v>274.54197896550795</v>
      </c>
      <c r="BB144" s="16">
        <f t="shared" si="19"/>
        <v>280.0328185448181</v>
      </c>
      <c r="BC144" s="16">
        <f t="shared" si="19"/>
        <v>285.63347491571449</v>
      </c>
      <c r="BD144" s="16">
        <f t="shared" si="19"/>
        <v>291.3461444140288</v>
      </c>
      <c r="BE144" s="16">
        <f t="shared" si="19"/>
        <v>297.17306730230939</v>
      </c>
      <c r="BF144" s="16">
        <f t="shared" si="19"/>
        <v>303.1165286483556</v>
      </c>
      <c r="BG144" s="16">
        <f t="shared" si="19"/>
        <v>309.17885922132274</v>
      </c>
      <c r="BH144" s="16">
        <f t="shared" si="19"/>
        <v>315.36243640574918</v>
      </c>
      <c r="BI144" s="16">
        <f t="shared" si="19"/>
        <v>321.66968513386416</v>
      </c>
      <c r="BJ144" s="16">
        <f t="shared" si="19"/>
        <v>328.10307883654144</v>
      </c>
      <c r="BK144" s="16">
        <f t="shared" si="19"/>
        <v>334.6651404132723</v>
      </c>
      <c r="BL144" s="16">
        <f t="shared" si="19"/>
        <v>341.35844322153775</v>
      </c>
      <c r="BM144" s="16">
        <f t="shared" si="19"/>
        <v>348.1856120859685</v>
      </c>
      <c r="BN144" s="16">
        <f t="shared" si="19"/>
        <v>355.14932432768785</v>
      </c>
      <c r="BO144" s="16">
        <f t="shared" si="19"/>
        <v>362.25231081424164</v>
      </c>
      <c r="BP144" s="16">
        <f t="shared" ref="BP144:EA144" si="20">BO144*1.02</f>
        <v>369.49735703052647</v>
      </c>
      <c r="BQ144" s="16">
        <f t="shared" si="20"/>
        <v>376.88730417113703</v>
      </c>
      <c r="BR144" s="16">
        <f t="shared" si="20"/>
        <v>384.42505025455978</v>
      </c>
      <c r="BS144" s="16">
        <f t="shared" si="20"/>
        <v>392.11355125965099</v>
      </c>
      <c r="BT144" s="16">
        <f t="shared" si="20"/>
        <v>399.95582228484403</v>
      </c>
      <c r="BU144" s="16">
        <f t="shared" si="20"/>
        <v>407.9549387305409</v>
      </c>
      <c r="BV144" s="16">
        <f t="shared" si="20"/>
        <v>416.11403750515171</v>
      </c>
      <c r="BW144" s="16">
        <f t="shared" si="20"/>
        <v>424.43631825525478</v>
      </c>
      <c r="BX144" s="16">
        <f t="shared" si="20"/>
        <v>432.92504462035987</v>
      </c>
      <c r="BY144" s="16">
        <f t="shared" si="20"/>
        <v>441.5835455127671</v>
      </c>
      <c r="BZ144" s="16">
        <f t="shared" si="20"/>
        <v>450.41521642302246</v>
      </c>
      <c r="CA144" s="16">
        <f t="shared" si="20"/>
        <v>459.4235207514829</v>
      </c>
      <c r="CB144" s="16">
        <f t="shared" si="20"/>
        <v>468.61199116651255</v>
      </c>
      <c r="CC144" s="16">
        <f t="shared" si="20"/>
        <v>477.98423098984279</v>
      </c>
      <c r="CD144" s="16">
        <f t="shared" si="20"/>
        <v>487.54391560963967</v>
      </c>
      <c r="CE144" s="16">
        <f t="shared" si="20"/>
        <v>497.29479392183248</v>
      </c>
      <c r="CF144" s="16">
        <f t="shared" si="20"/>
        <v>507.24068980026914</v>
      </c>
      <c r="CG144" s="16">
        <f t="shared" si="20"/>
        <v>517.38550359627448</v>
      </c>
      <c r="CH144" s="16">
        <f t="shared" si="20"/>
        <v>527.73321366819994</v>
      </c>
      <c r="CI144" s="16">
        <f t="shared" si="20"/>
        <v>538.28787794156392</v>
      </c>
      <c r="CJ144" s="16">
        <f t="shared" si="20"/>
        <v>549.05363550039522</v>
      </c>
      <c r="CK144" s="16">
        <f t="shared" si="20"/>
        <v>560.0347082104031</v>
      </c>
      <c r="CL144" s="16">
        <f t="shared" si="20"/>
        <v>571.23540237461111</v>
      </c>
      <c r="CM144" s="16">
        <f t="shared" si="20"/>
        <v>582.66011042210334</v>
      </c>
      <c r="CN144" s="16">
        <f t="shared" si="20"/>
        <v>594.3133126305454</v>
      </c>
      <c r="CO144" s="16">
        <f t="shared" si="20"/>
        <v>606.19957888315628</v>
      </c>
      <c r="CP144" s="16">
        <f t="shared" si="20"/>
        <v>618.32357046081938</v>
      </c>
      <c r="CQ144" s="16">
        <f t="shared" si="20"/>
        <v>630.69004187003577</v>
      </c>
      <c r="CR144" s="16">
        <f t="shared" si="20"/>
        <v>643.3038427074365</v>
      </c>
      <c r="CS144" s="16">
        <f t="shared" si="20"/>
        <v>656.16991956158529</v>
      </c>
      <c r="CT144" s="16">
        <f t="shared" si="20"/>
        <v>669.29331795281701</v>
      </c>
      <c r="CU144" s="16">
        <f t="shared" si="20"/>
        <v>682.67918431187331</v>
      </c>
      <c r="CV144" s="16">
        <f t="shared" si="20"/>
        <v>696.33276799811074</v>
      </c>
      <c r="CW144" s="16">
        <f t="shared" si="20"/>
        <v>710.25942335807292</v>
      </c>
      <c r="CX144" s="16">
        <f t="shared" si="20"/>
        <v>724.46461182523444</v>
      </c>
      <c r="CY144" s="16">
        <f t="shared" si="20"/>
        <v>738.95390406173919</v>
      </c>
      <c r="CZ144" s="16">
        <f t="shared" si="20"/>
        <v>753.73298214297404</v>
      </c>
      <c r="DA144" s="16">
        <f t="shared" si="20"/>
        <v>768.80764178583354</v>
      </c>
      <c r="DB144" s="16">
        <f t="shared" si="20"/>
        <v>784.18379462155019</v>
      </c>
      <c r="DC144" s="16">
        <f t="shared" si="20"/>
        <v>799.86747051398117</v>
      </c>
      <c r="DD144" s="16">
        <f t="shared" si="20"/>
        <v>815.86481992426081</v>
      </c>
      <c r="DE144" s="16">
        <f t="shared" si="20"/>
        <v>832.18211632274608</v>
      </c>
      <c r="DF144" s="16">
        <f t="shared" si="20"/>
        <v>848.82575864920102</v>
      </c>
      <c r="DG144" s="16">
        <f t="shared" si="20"/>
        <v>865.80227382218504</v>
      </c>
      <c r="DH144" s="16">
        <f t="shared" si="20"/>
        <v>883.11831929862876</v>
      </c>
      <c r="DI144" s="16">
        <f t="shared" si="20"/>
        <v>900.78068568460139</v>
      </c>
      <c r="DJ144" s="16">
        <f t="shared" si="20"/>
        <v>918.7962993982934</v>
      </c>
      <c r="DK144" s="16">
        <f t="shared" si="20"/>
        <v>937.17222538625924</v>
      </c>
      <c r="DL144" s="16">
        <f t="shared" si="20"/>
        <v>955.9156698939845</v>
      </c>
      <c r="DM144" s="16">
        <f t="shared" si="20"/>
        <v>975.03398329186416</v>
      </c>
      <c r="DN144" s="16">
        <f t="shared" si="20"/>
        <v>994.53466295770147</v>
      </c>
      <c r="DO144" s="16">
        <f t="shared" si="20"/>
        <v>1014.4253562168556</v>
      </c>
      <c r="DP144" s="16">
        <f t="shared" si="20"/>
        <v>1034.7138633411928</v>
      </c>
      <c r="DQ144" s="16">
        <f t="shared" si="20"/>
        <v>1055.4081406080168</v>
      </c>
      <c r="DR144" s="16">
        <f t="shared" si="20"/>
        <v>1076.5163034201771</v>
      </c>
      <c r="DS144" s="16">
        <f t="shared" si="20"/>
        <v>1098.0466294885807</v>
      </c>
      <c r="DT144" s="16">
        <f t="shared" si="20"/>
        <v>1120.0075620783523</v>
      </c>
      <c r="DU144" s="16">
        <f t="shared" si="20"/>
        <v>1142.4077133199194</v>
      </c>
      <c r="DV144" s="16">
        <f t="shared" si="20"/>
        <v>1165.2558675863177</v>
      </c>
      <c r="DW144" s="16">
        <f t="shared" si="20"/>
        <v>1188.5609849380439</v>
      </c>
      <c r="DX144" s="16">
        <f t="shared" si="20"/>
        <v>1212.3322046368048</v>
      </c>
      <c r="DY144" s="16">
        <f t="shared" si="20"/>
        <v>1236.5788487295408</v>
      </c>
      <c r="DZ144" s="16">
        <f t="shared" si="20"/>
        <v>1261.3104257041316</v>
      </c>
      <c r="EA144" s="16">
        <f t="shared" si="20"/>
        <v>1286.5366342182142</v>
      </c>
      <c r="EB144" s="16">
        <f t="shared" ref="EB144:GE144" si="21">EA144*1.02</f>
        <v>1312.2673669025785</v>
      </c>
      <c r="EC144" s="16">
        <f t="shared" si="21"/>
        <v>1338.51271424063</v>
      </c>
      <c r="ED144" s="16">
        <f t="shared" si="21"/>
        <v>1365.2829685254426</v>
      </c>
      <c r="EE144" s="16">
        <f t="shared" si="21"/>
        <v>1392.5886278959515</v>
      </c>
      <c r="EF144" s="16">
        <f t="shared" si="21"/>
        <v>1420.4404004538706</v>
      </c>
      <c r="EG144" s="16">
        <f t="shared" si="21"/>
        <v>1448.8492084629479</v>
      </c>
      <c r="EH144" s="16">
        <f t="shared" si="21"/>
        <v>1477.8261926322068</v>
      </c>
      <c r="EI144" s="16">
        <f t="shared" si="21"/>
        <v>1507.382716484851</v>
      </c>
      <c r="EJ144" s="16">
        <f t="shared" si="21"/>
        <v>1537.530370814548</v>
      </c>
      <c r="EK144" s="16">
        <f t="shared" si="21"/>
        <v>1568.2809782308389</v>
      </c>
      <c r="EL144" s="16">
        <f t="shared" si="21"/>
        <v>1599.6465977954556</v>
      </c>
      <c r="EM144" s="16">
        <f t="shared" si="21"/>
        <v>1631.6395297513648</v>
      </c>
      <c r="EN144" s="16">
        <f t="shared" si="21"/>
        <v>1664.272320346392</v>
      </c>
      <c r="EO144" s="16">
        <f t="shared" si="21"/>
        <v>1697.5577667533198</v>
      </c>
      <c r="EP144" s="16">
        <f t="shared" si="21"/>
        <v>1731.5089220883863</v>
      </c>
      <c r="EQ144" s="16">
        <f t="shared" si="21"/>
        <v>1766.1391005301541</v>
      </c>
      <c r="ER144" s="16">
        <f t="shared" si="21"/>
        <v>1801.4618825407572</v>
      </c>
      <c r="ES144" s="16">
        <f t="shared" si="21"/>
        <v>1837.4911201915725</v>
      </c>
      <c r="ET144" s="16">
        <f t="shared" si="21"/>
        <v>1874.240942595404</v>
      </c>
      <c r="EU144" s="16">
        <f t="shared" si="21"/>
        <v>1911.7257614473122</v>
      </c>
      <c r="EV144" s="16">
        <f t="shared" si="21"/>
        <v>1949.9602766762584</v>
      </c>
      <c r="EW144" s="16">
        <f t="shared" si="21"/>
        <v>1988.9594822097836</v>
      </c>
      <c r="EX144" s="16">
        <f t="shared" si="21"/>
        <v>2028.7386718539792</v>
      </c>
      <c r="EY144" s="16">
        <f t="shared" si="21"/>
        <v>2069.313445291059</v>
      </c>
      <c r="EZ144" s="16">
        <f t="shared" si="21"/>
        <v>2110.69971419688</v>
      </c>
      <c r="FA144" s="16">
        <f t="shared" si="21"/>
        <v>2152.9137084808176</v>
      </c>
      <c r="FB144" s="16">
        <f t="shared" si="21"/>
        <v>2195.9719826504338</v>
      </c>
      <c r="FC144" s="16">
        <f t="shared" si="21"/>
        <v>2239.8914223034426</v>
      </c>
      <c r="FD144" s="16">
        <f t="shared" si="21"/>
        <v>2284.6892507495113</v>
      </c>
      <c r="FE144" s="16">
        <f t="shared" si="21"/>
        <v>2330.3830357645015</v>
      </c>
      <c r="FF144" s="16">
        <f t="shared" si="21"/>
        <v>2376.9906964797915</v>
      </c>
      <c r="FG144" s="16">
        <f t="shared" si="21"/>
        <v>2424.5305104093873</v>
      </c>
      <c r="FH144" s="16">
        <f t="shared" si="21"/>
        <v>2473.021120617575</v>
      </c>
      <c r="FI144" s="16">
        <f t="shared" si="21"/>
        <v>2522.4815430299263</v>
      </c>
      <c r="FJ144" s="16">
        <f t="shared" si="21"/>
        <v>2572.9311738905249</v>
      </c>
      <c r="FK144" s="16">
        <f t="shared" si="21"/>
        <v>2624.3897973683356</v>
      </c>
      <c r="FL144" s="16">
        <f t="shared" si="21"/>
        <v>2676.8775933157026</v>
      </c>
      <c r="FM144" s="16">
        <f t="shared" si="21"/>
        <v>2730.4151451820167</v>
      </c>
      <c r="FN144" s="16">
        <f t="shared" si="21"/>
        <v>2785.023448085657</v>
      </c>
      <c r="FO144" s="16">
        <f t="shared" si="21"/>
        <v>2840.7239170473704</v>
      </c>
      <c r="FP144" s="16">
        <f t="shared" si="21"/>
        <v>2897.5383953883179</v>
      </c>
      <c r="FQ144" s="16">
        <f t="shared" si="21"/>
        <v>2955.4891632960844</v>
      </c>
      <c r="FR144" s="16">
        <f t="shared" si="21"/>
        <v>3014.5989465620059</v>
      </c>
      <c r="FS144" s="16">
        <f t="shared" si="21"/>
        <v>3074.890925493246</v>
      </c>
      <c r="FT144" s="16">
        <f t="shared" si="21"/>
        <v>3136.3887440031108</v>
      </c>
      <c r="FU144" s="16">
        <f t="shared" si="21"/>
        <v>3199.1165188831733</v>
      </c>
      <c r="FV144" s="16">
        <f t="shared" si="21"/>
        <v>3263.0988492608367</v>
      </c>
      <c r="FW144" s="16">
        <f t="shared" si="21"/>
        <v>3328.3608262460534</v>
      </c>
      <c r="FX144" s="16">
        <f t="shared" si="21"/>
        <v>3394.9280427709746</v>
      </c>
      <c r="FY144" s="16">
        <f t="shared" si="21"/>
        <v>3462.826603626394</v>
      </c>
      <c r="FZ144" s="16">
        <f t="shared" si="21"/>
        <v>3532.083135698922</v>
      </c>
      <c r="GA144" s="16">
        <f t="shared" si="21"/>
        <v>3602.7247984129003</v>
      </c>
      <c r="GB144" s="16">
        <f t="shared" si="21"/>
        <v>3674.7792943811583</v>
      </c>
      <c r="GC144" s="16">
        <f t="shared" si="21"/>
        <v>3748.2748802687815</v>
      </c>
      <c r="GD144" s="16">
        <f t="shared" si="21"/>
        <v>3823.2403778741573</v>
      </c>
      <c r="GE144" s="16">
        <f t="shared" si="21"/>
        <v>3899.7051854316405</v>
      </c>
    </row>
    <row r="145" spans="1:187" x14ac:dyDescent="0.2">
      <c r="B145" s="16">
        <v>100</v>
      </c>
      <c r="C145" s="16">
        <f>B145*1.05</f>
        <v>105</v>
      </c>
      <c r="D145" s="16">
        <f t="shared" ref="D145:BO145" si="22">C145*1.05</f>
        <v>110.25</v>
      </c>
      <c r="E145" s="16">
        <f t="shared" si="22"/>
        <v>115.7625</v>
      </c>
      <c r="F145" s="16">
        <f t="shared" si="22"/>
        <v>121.55062500000001</v>
      </c>
      <c r="G145" s="16">
        <f t="shared" si="22"/>
        <v>127.62815625000002</v>
      </c>
      <c r="H145" s="16">
        <f t="shared" si="22"/>
        <v>134.00956406250003</v>
      </c>
      <c r="I145" s="16">
        <f t="shared" si="22"/>
        <v>140.71004226562505</v>
      </c>
      <c r="J145" s="16">
        <f t="shared" si="22"/>
        <v>147.74554437890632</v>
      </c>
      <c r="K145" s="16">
        <f t="shared" si="22"/>
        <v>155.13282159785163</v>
      </c>
      <c r="L145" s="16">
        <f t="shared" si="22"/>
        <v>162.88946267774421</v>
      </c>
      <c r="M145" s="16">
        <f t="shared" si="22"/>
        <v>171.03393581163144</v>
      </c>
      <c r="N145" s="16">
        <f t="shared" si="22"/>
        <v>179.58563260221302</v>
      </c>
      <c r="O145" s="16">
        <f t="shared" si="22"/>
        <v>188.56491423232367</v>
      </c>
      <c r="P145" s="16">
        <f t="shared" si="22"/>
        <v>197.99315994393987</v>
      </c>
      <c r="Q145" s="16">
        <f t="shared" si="22"/>
        <v>207.89281794113688</v>
      </c>
      <c r="R145" s="16">
        <f t="shared" si="22"/>
        <v>218.28745883819374</v>
      </c>
      <c r="S145" s="16">
        <f t="shared" si="22"/>
        <v>229.20183178010345</v>
      </c>
      <c r="T145" s="16">
        <f t="shared" si="22"/>
        <v>240.66192336910862</v>
      </c>
      <c r="U145" s="16">
        <f t="shared" si="22"/>
        <v>252.69501953756406</v>
      </c>
      <c r="V145" s="16">
        <f t="shared" si="22"/>
        <v>265.32977051444226</v>
      </c>
      <c r="W145" s="16">
        <f t="shared" si="22"/>
        <v>278.5962590401644</v>
      </c>
      <c r="X145" s="16">
        <f t="shared" si="22"/>
        <v>292.5260719921726</v>
      </c>
      <c r="Y145" s="16">
        <f t="shared" si="22"/>
        <v>307.15237559178127</v>
      </c>
      <c r="Z145" s="16">
        <f t="shared" si="22"/>
        <v>322.50999437137034</v>
      </c>
      <c r="AA145" s="16">
        <f t="shared" si="22"/>
        <v>338.63549408993885</v>
      </c>
      <c r="AB145" s="16">
        <f t="shared" si="22"/>
        <v>355.56726879443579</v>
      </c>
      <c r="AC145" s="16">
        <f t="shared" si="22"/>
        <v>373.34563223415762</v>
      </c>
      <c r="AD145" s="16">
        <f t="shared" si="22"/>
        <v>392.01291384586551</v>
      </c>
      <c r="AE145" s="16">
        <f t="shared" si="22"/>
        <v>411.61355953815882</v>
      </c>
      <c r="AF145" s="16">
        <f t="shared" si="22"/>
        <v>432.19423751506679</v>
      </c>
      <c r="AG145" s="16">
        <f t="shared" si="22"/>
        <v>453.80394939082015</v>
      </c>
      <c r="AH145" s="16">
        <f t="shared" si="22"/>
        <v>476.49414686036118</v>
      </c>
      <c r="AI145" s="16">
        <f t="shared" si="22"/>
        <v>500.31885420337926</v>
      </c>
      <c r="AJ145" s="16">
        <f t="shared" si="22"/>
        <v>525.33479691354819</v>
      </c>
      <c r="AK145" s="16">
        <f t="shared" si="22"/>
        <v>551.60153675922561</v>
      </c>
      <c r="AL145" s="16">
        <f t="shared" si="22"/>
        <v>579.18161359718692</v>
      </c>
      <c r="AM145" s="16">
        <f t="shared" si="22"/>
        <v>608.14069427704635</v>
      </c>
      <c r="AN145" s="16">
        <f t="shared" si="22"/>
        <v>638.54772899089869</v>
      </c>
      <c r="AO145" s="16">
        <f t="shared" si="22"/>
        <v>670.47511544044369</v>
      </c>
      <c r="AP145" s="16">
        <f t="shared" si="22"/>
        <v>703.99887121246593</v>
      </c>
      <c r="AQ145" s="16">
        <f t="shared" si="22"/>
        <v>739.19881477308923</v>
      </c>
      <c r="AR145" s="16">
        <f t="shared" si="22"/>
        <v>776.15875551174372</v>
      </c>
      <c r="AS145" s="16">
        <f t="shared" si="22"/>
        <v>814.96669328733094</v>
      </c>
      <c r="AT145" s="16">
        <f t="shared" si="22"/>
        <v>855.71502795169749</v>
      </c>
      <c r="AU145" s="16">
        <f t="shared" si="22"/>
        <v>898.50077934928242</v>
      </c>
      <c r="AV145" s="16">
        <f t="shared" si="22"/>
        <v>943.42581831674659</v>
      </c>
      <c r="AW145" s="16">
        <f t="shared" si="22"/>
        <v>990.59710923258399</v>
      </c>
      <c r="AX145" s="16">
        <f t="shared" si="22"/>
        <v>1040.1269646942133</v>
      </c>
      <c r="AY145" s="16">
        <f t="shared" si="22"/>
        <v>1092.1333129289239</v>
      </c>
      <c r="AZ145" s="16">
        <f t="shared" si="22"/>
        <v>1146.7399785753703</v>
      </c>
      <c r="BA145" s="16">
        <f t="shared" si="22"/>
        <v>1204.0769775041388</v>
      </c>
      <c r="BB145" s="16">
        <f t="shared" si="22"/>
        <v>1264.2808263793459</v>
      </c>
      <c r="BC145" s="16">
        <f t="shared" si="22"/>
        <v>1327.4948676983131</v>
      </c>
      <c r="BD145" s="16">
        <f t="shared" si="22"/>
        <v>1393.8696110832288</v>
      </c>
      <c r="BE145" s="16">
        <f t="shared" si="22"/>
        <v>1463.5630916373902</v>
      </c>
      <c r="BF145" s="16">
        <f t="shared" si="22"/>
        <v>1536.7412462192599</v>
      </c>
      <c r="BG145" s="16">
        <f t="shared" si="22"/>
        <v>1613.578308530223</v>
      </c>
      <c r="BH145" s="16">
        <f t="shared" si="22"/>
        <v>1694.2572239567342</v>
      </c>
      <c r="BI145" s="16">
        <f t="shared" si="22"/>
        <v>1778.9700851545708</v>
      </c>
      <c r="BJ145" s="16">
        <f t="shared" si="22"/>
        <v>1867.9185894122995</v>
      </c>
      <c r="BK145" s="16">
        <f t="shared" si="22"/>
        <v>1961.3145188829146</v>
      </c>
      <c r="BL145" s="16">
        <f t="shared" si="22"/>
        <v>2059.3802448270603</v>
      </c>
      <c r="BM145" s="16">
        <f t="shared" si="22"/>
        <v>2162.3492570684134</v>
      </c>
      <c r="BN145" s="16">
        <f t="shared" si="22"/>
        <v>2270.4667199218343</v>
      </c>
      <c r="BO145" s="16">
        <f t="shared" si="22"/>
        <v>2383.9900559179259</v>
      </c>
      <c r="BP145" s="16">
        <f t="shared" ref="BP145:EA145" si="23">BO145*1.05</f>
        <v>2503.1895587138224</v>
      </c>
      <c r="BQ145" s="16">
        <f t="shared" si="23"/>
        <v>2628.3490366495134</v>
      </c>
      <c r="BR145" s="16">
        <f t="shared" si="23"/>
        <v>2759.7664884819892</v>
      </c>
      <c r="BS145" s="16">
        <f t="shared" si="23"/>
        <v>2897.7548129060888</v>
      </c>
      <c r="BT145" s="16">
        <f t="shared" si="23"/>
        <v>3042.6425535513931</v>
      </c>
      <c r="BU145" s="16">
        <f t="shared" si="23"/>
        <v>3194.7746812289629</v>
      </c>
      <c r="BV145" s="16">
        <f t="shared" si="23"/>
        <v>3354.5134152904111</v>
      </c>
      <c r="BW145" s="16">
        <f t="shared" si="23"/>
        <v>3522.2390860549317</v>
      </c>
      <c r="BX145" s="16">
        <f t="shared" si="23"/>
        <v>3698.3510403576784</v>
      </c>
      <c r="BY145" s="16">
        <f t="shared" si="23"/>
        <v>3883.2685923755625</v>
      </c>
      <c r="BZ145" s="16">
        <f t="shared" si="23"/>
        <v>4077.4320219943406</v>
      </c>
      <c r="CA145" s="16">
        <f t="shared" si="23"/>
        <v>4281.3036230940579</v>
      </c>
      <c r="CB145" s="16">
        <f t="shared" si="23"/>
        <v>4495.3688042487611</v>
      </c>
      <c r="CC145" s="16">
        <f t="shared" si="23"/>
        <v>4720.1372444611998</v>
      </c>
      <c r="CD145" s="16">
        <f t="shared" si="23"/>
        <v>4956.1441066842599</v>
      </c>
      <c r="CE145" s="16">
        <f t="shared" si="23"/>
        <v>5203.9513120184729</v>
      </c>
      <c r="CF145" s="16">
        <f t="shared" si="23"/>
        <v>5464.1488776193964</v>
      </c>
      <c r="CG145" s="16">
        <f t="shared" si="23"/>
        <v>5737.3563215003669</v>
      </c>
      <c r="CH145" s="16">
        <f t="shared" si="23"/>
        <v>6024.2241375753856</v>
      </c>
      <c r="CI145" s="16">
        <f t="shared" si="23"/>
        <v>6325.4353444541548</v>
      </c>
      <c r="CJ145" s="16">
        <f t="shared" si="23"/>
        <v>6641.707111676863</v>
      </c>
      <c r="CK145" s="16">
        <f t="shared" si="23"/>
        <v>6973.792467260706</v>
      </c>
      <c r="CL145" s="16">
        <f t="shared" si="23"/>
        <v>7322.4820906237419</v>
      </c>
      <c r="CM145" s="16">
        <f t="shared" si="23"/>
        <v>7688.6061951549291</v>
      </c>
      <c r="CN145" s="16">
        <f t="shared" si="23"/>
        <v>8073.0365049126758</v>
      </c>
      <c r="CO145" s="16">
        <f t="shared" si="23"/>
        <v>8476.6883301583093</v>
      </c>
      <c r="CP145" s="16">
        <f t="shared" si="23"/>
        <v>8900.5227466662254</v>
      </c>
      <c r="CQ145" s="16">
        <f t="shared" si="23"/>
        <v>9345.5488839995378</v>
      </c>
      <c r="CR145" s="16">
        <f t="shared" si="23"/>
        <v>9812.826328199515</v>
      </c>
      <c r="CS145" s="16">
        <f t="shared" si="23"/>
        <v>10303.467644609491</v>
      </c>
      <c r="CT145" s="16">
        <f t="shared" si="23"/>
        <v>10818.641026839967</v>
      </c>
      <c r="CU145" s="16">
        <f t="shared" si="23"/>
        <v>11359.573078181966</v>
      </c>
      <c r="CV145" s="16">
        <f t="shared" si="23"/>
        <v>11927.551732091064</v>
      </c>
      <c r="CW145" s="16">
        <f t="shared" si="23"/>
        <v>12523.929318695618</v>
      </c>
      <c r="CX145" s="16">
        <f t="shared" si="23"/>
        <v>13150.1257846304</v>
      </c>
      <c r="CY145" s="16">
        <f t="shared" si="23"/>
        <v>13807.63207386192</v>
      </c>
      <c r="CZ145" s="16">
        <f t="shared" si="23"/>
        <v>14498.013677555016</v>
      </c>
      <c r="DA145" s="16">
        <f t="shared" si="23"/>
        <v>15222.914361432768</v>
      </c>
      <c r="DB145" s="16">
        <f t="shared" si="23"/>
        <v>15984.060079504407</v>
      </c>
      <c r="DC145" s="16">
        <f t="shared" si="23"/>
        <v>16783.263083479629</v>
      </c>
      <c r="DD145" s="16">
        <f t="shared" si="23"/>
        <v>17622.42623765361</v>
      </c>
      <c r="DE145" s="16">
        <f t="shared" si="23"/>
        <v>18503.547549536292</v>
      </c>
      <c r="DF145" s="16">
        <f t="shared" si="23"/>
        <v>19428.724927013107</v>
      </c>
      <c r="DG145" s="16">
        <f t="shared" si="23"/>
        <v>20400.161173363762</v>
      </c>
      <c r="DH145" s="16">
        <f t="shared" si="23"/>
        <v>21420.169232031953</v>
      </c>
      <c r="DI145" s="16">
        <f t="shared" si="23"/>
        <v>22491.177693633552</v>
      </c>
      <c r="DJ145" s="16">
        <f t="shared" si="23"/>
        <v>23615.736578315231</v>
      </c>
      <c r="DK145" s="16">
        <f t="shared" si="23"/>
        <v>24796.523407230994</v>
      </c>
      <c r="DL145" s="16">
        <f t="shared" si="23"/>
        <v>26036.349577592544</v>
      </c>
      <c r="DM145" s="16">
        <f t="shared" si="23"/>
        <v>27338.167056472172</v>
      </c>
      <c r="DN145" s="16">
        <f t="shared" si="23"/>
        <v>28705.075409295783</v>
      </c>
      <c r="DO145" s="16">
        <f t="shared" si="23"/>
        <v>30140.329179760574</v>
      </c>
      <c r="DP145" s="16">
        <f t="shared" si="23"/>
        <v>31647.345638748604</v>
      </c>
      <c r="DQ145" s="16">
        <f t="shared" si="23"/>
        <v>33229.712920686034</v>
      </c>
      <c r="DR145" s="16">
        <f t="shared" si="23"/>
        <v>34891.198566720333</v>
      </c>
      <c r="DS145" s="16">
        <f t="shared" si="23"/>
        <v>36635.758495056354</v>
      </c>
      <c r="DT145" s="16">
        <f t="shared" si="23"/>
        <v>38467.546419809172</v>
      </c>
      <c r="DU145" s="16">
        <f t="shared" si="23"/>
        <v>40390.923740799633</v>
      </c>
      <c r="DV145" s="16">
        <f t="shared" si="23"/>
        <v>42410.469927839615</v>
      </c>
      <c r="DW145" s="16">
        <f t="shared" si="23"/>
        <v>44530.993424231594</v>
      </c>
      <c r="DX145" s="16">
        <f t="shared" si="23"/>
        <v>46757.543095443172</v>
      </c>
      <c r="DY145" s="16">
        <f t="shared" si="23"/>
        <v>49095.420250215335</v>
      </c>
      <c r="DZ145" s="16">
        <f t="shared" si="23"/>
        <v>51550.191262726104</v>
      </c>
      <c r="EA145" s="16">
        <f t="shared" si="23"/>
        <v>54127.700825862412</v>
      </c>
      <c r="EB145" s="16">
        <f t="shared" ref="EB145:GE145" si="24">EA145*1.05</f>
        <v>56834.085867155532</v>
      </c>
      <c r="EC145" s="16">
        <f t="shared" si="24"/>
        <v>59675.790160513308</v>
      </c>
      <c r="ED145" s="16">
        <f t="shared" si="24"/>
        <v>62659.57966853898</v>
      </c>
      <c r="EE145" s="16">
        <f t="shared" si="24"/>
        <v>65792.558651965926</v>
      </c>
      <c r="EF145" s="16">
        <f t="shared" si="24"/>
        <v>69082.186584564231</v>
      </c>
      <c r="EG145" s="16">
        <f t="shared" si="24"/>
        <v>72536.295913792448</v>
      </c>
      <c r="EH145" s="16">
        <f t="shared" si="24"/>
        <v>76163.110709482076</v>
      </c>
      <c r="EI145" s="16">
        <f t="shared" si="24"/>
        <v>79971.26624495619</v>
      </c>
      <c r="EJ145" s="16">
        <f t="shared" si="24"/>
        <v>83969.829557204008</v>
      </c>
      <c r="EK145" s="16">
        <f t="shared" si="24"/>
        <v>88168.321035064218</v>
      </c>
      <c r="EL145" s="16">
        <f t="shared" si="24"/>
        <v>92576.737086817433</v>
      </c>
      <c r="EM145" s="16">
        <f t="shared" si="24"/>
        <v>97205.573941158305</v>
      </c>
      <c r="EN145" s="16">
        <f t="shared" si="24"/>
        <v>102065.85263821622</v>
      </c>
      <c r="EO145" s="16">
        <f t="shared" si="24"/>
        <v>107169.14527012705</v>
      </c>
      <c r="EP145" s="16">
        <f t="shared" si="24"/>
        <v>112527.6025336334</v>
      </c>
      <c r="EQ145" s="16">
        <f t="shared" si="24"/>
        <v>118153.98266031507</v>
      </c>
      <c r="ER145" s="16">
        <f t="shared" si="24"/>
        <v>124061.68179333083</v>
      </c>
      <c r="ES145" s="16">
        <f t="shared" si="24"/>
        <v>130264.76588299738</v>
      </c>
      <c r="ET145" s="16">
        <f t="shared" si="24"/>
        <v>136778.00417714726</v>
      </c>
      <c r="EU145" s="16">
        <f t="shared" si="24"/>
        <v>143616.90438600464</v>
      </c>
      <c r="EV145" s="16">
        <f t="shared" si="24"/>
        <v>150797.74960530488</v>
      </c>
      <c r="EW145" s="16">
        <f t="shared" si="24"/>
        <v>158337.63708557014</v>
      </c>
      <c r="EX145" s="16">
        <f t="shared" si="24"/>
        <v>166254.51893984864</v>
      </c>
      <c r="EY145" s="16">
        <f t="shared" si="24"/>
        <v>174567.24488684107</v>
      </c>
      <c r="EZ145" s="16">
        <f t="shared" si="24"/>
        <v>183295.60713118315</v>
      </c>
      <c r="FA145" s="16">
        <f t="shared" si="24"/>
        <v>192460.38748774232</v>
      </c>
      <c r="FB145" s="16">
        <f t="shared" si="24"/>
        <v>202083.40686212946</v>
      </c>
      <c r="FC145" s="16">
        <f t="shared" si="24"/>
        <v>212187.57720523595</v>
      </c>
      <c r="FD145" s="16">
        <f t="shared" si="24"/>
        <v>222796.95606549777</v>
      </c>
      <c r="FE145" s="16">
        <f t="shared" si="24"/>
        <v>233936.80386877267</v>
      </c>
      <c r="FF145" s="16">
        <f t="shared" si="24"/>
        <v>245633.6440622113</v>
      </c>
      <c r="FG145" s="16">
        <f t="shared" si="24"/>
        <v>257915.32626532187</v>
      </c>
      <c r="FH145" s="16">
        <f t="shared" si="24"/>
        <v>270811.092578588</v>
      </c>
      <c r="FI145" s="16">
        <f t="shared" si="24"/>
        <v>284351.64720751741</v>
      </c>
      <c r="FJ145" s="16">
        <f t="shared" si="24"/>
        <v>298569.22956789332</v>
      </c>
      <c r="FK145" s="16">
        <f t="shared" si="24"/>
        <v>313497.691046288</v>
      </c>
      <c r="FL145" s="16">
        <f t="shared" si="24"/>
        <v>329172.57559860242</v>
      </c>
      <c r="FM145" s="16">
        <f t="shared" si="24"/>
        <v>345631.20437853254</v>
      </c>
      <c r="FN145" s="16">
        <f t="shared" si="24"/>
        <v>362912.76459745917</v>
      </c>
      <c r="FO145" s="16">
        <f t="shared" si="24"/>
        <v>381058.40282733215</v>
      </c>
      <c r="FP145" s="16">
        <f t="shared" si="24"/>
        <v>400111.32296869875</v>
      </c>
      <c r="FQ145" s="16">
        <f t="shared" si="24"/>
        <v>420116.88911713369</v>
      </c>
      <c r="FR145" s="16">
        <f t="shared" si="24"/>
        <v>441122.7335729904</v>
      </c>
      <c r="FS145" s="16">
        <f t="shared" si="24"/>
        <v>463178.87025163992</v>
      </c>
      <c r="FT145" s="16">
        <f t="shared" si="24"/>
        <v>486337.81376422197</v>
      </c>
      <c r="FU145" s="16">
        <f t="shared" si="24"/>
        <v>510654.7044524331</v>
      </c>
      <c r="FV145" s="16">
        <f t="shared" si="24"/>
        <v>536187.43967505475</v>
      </c>
      <c r="FW145" s="16">
        <f t="shared" si="24"/>
        <v>562996.81165880756</v>
      </c>
      <c r="FX145" s="16">
        <f t="shared" si="24"/>
        <v>591146.65224174794</v>
      </c>
      <c r="FY145" s="16">
        <f t="shared" si="24"/>
        <v>620703.98485383531</v>
      </c>
      <c r="FZ145" s="16">
        <f t="shared" si="24"/>
        <v>651739.18409652705</v>
      </c>
      <c r="GA145" s="16">
        <f t="shared" si="24"/>
        <v>684326.14330135344</v>
      </c>
      <c r="GB145" s="16">
        <f t="shared" si="24"/>
        <v>718542.4504664212</v>
      </c>
      <c r="GC145" s="16">
        <f t="shared" si="24"/>
        <v>754469.57298974227</v>
      </c>
      <c r="GD145" s="16">
        <f t="shared" si="24"/>
        <v>792193.05163922941</v>
      </c>
      <c r="GE145" s="16">
        <f t="shared" si="24"/>
        <v>831802.70422119088</v>
      </c>
    </row>
    <row r="146" spans="1:187" x14ac:dyDescent="0.2">
      <c r="B146" s="16">
        <f ca="1">SharesOut</f>
        <v>100</v>
      </c>
      <c r="C146" s="16">
        <f ca="1">B146*1.1</f>
        <v>110.00000000000001</v>
      </c>
      <c r="D146" s="16">
        <f t="shared" ref="D146:BO146" ca="1" si="25">C146*1.1</f>
        <v>121.00000000000003</v>
      </c>
      <c r="E146" s="16">
        <f t="shared" ca="1" si="25"/>
        <v>133.10000000000005</v>
      </c>
      <c r="F146" s="16">
        <f t="shared" ca="1" si="25"/>
        <v>146.41000000000008</v>
      </c>
      <c r="G146" s="16">
        <f t="shared" ca="1" si="25"/>
        <v>161.0510000000001</v>
      </c>
      <c r="H146" s="16">
        <f t="shared" ca="1" si="25"/>
        <v>177.15610000000012</v>
      </c>
      <c r="I146" s="16">
        <f t="shared" ca="1" si="25"/>
        <v>194.87171000000015</v>
      </c>
      <c r="J146" s="16">
        <f t="shared" ca="1" si="25"/>
        <v>214.3588810000002</v>
      </c>
      <c r="K146" s="16">
        <f t="shared" ca="1" si="25"/>
        <v>235.79476910000022</v>
      </c>
      <c r="L146" s="16">
        <f t="shared" ca="1" si="25"/>
        <v>259.37424601000026</v>
      </c>
      <c r="M146" s="16">
        <f t="shared" ca="1" si="25"/>
        <v>285.3116706110003</v>
      </c>
      <c r="N146" s="16">
        <f t="shared" ca="1" si="25"/>
        <v>313.84283767210036</v>
      </c>
      <c r="O146" s="16">
        <f t="shared" ca="1" si="25"/>
        <v>345.22712143931039</v>
      </c>
      <c r="P146" s="16">
        <f t="shared" ca="1" si="25"/>
        <v>379.74983358324147</v>
      </c>
      <c r="Q146" s="16">
        <f t="shared" ca="1" si="25"/>
        <v>417.72481694156562</v>
      </c>
      <c r="R146" s="16">
        <f t="shared" ca="1" si="25"/>
        <v>459.49729863572225</v>
      </c>
      <c r="S146" s="16">
        <f t="shared" ca="1" si="25"/>
        <v>505.4470284992945</v>
      </c>
      <c r="T146" s="16">
        <f t="shared" ca="1" si="25"/>
        <v>555.99173134922398</v>
      </c>
      <c r="U146" s="16">
        <f t="shared" ca="1" si="25"/>
        <v>611.59090448414645</v>
      </c>
      <c r="V146" s="16">
        <f t="shared" ca="1" si="25"/>
        <v>672.74999493256109</v>
      </c>
      <c r="W146" s="16">
        <f t="shared" ca="1" si="25"/>
        <v>740.02499442581723</v>
      </c>
      <c r="X146" s="16">
        <f t="shared" ca="1" si="25"/>
        <v>814.02749386839901</v>
      </c>
      <c r="Y146" s="16">
        <f t="shared" ca="1" si="25"/>
        <v>895.43024325523902</v>
      </c>
      <c r="Z146" s="16">
        <f t="shared" ca="1" si="25"/>
        <v>984.97326758076304</v>
      </c>
      <c r="AA146" s="16">
        <f t="shared" ca="1" si="25"/>
        <v>1083.4705943388394</v>
      </c>
      <c r="AB146" s="16">
        <f t="shared" ca="1" si="25"/>
        <v>1191.8176537727234</v>
      </c>
      <c r="AC146" s="16">
        <f t="shared" ca="1" si="25"/>
        <v>1310.9994191499959</v>
      </c>
      <c r="AD146" s="16">
        <f t="shared" ca="1" si="25"/>
        <v>1442.0993610649957</v>
      </c>
      <c r="AE146" s="16">
        <f t="shared" ca="1" si="25"/>
        <v>1586.3092971714955</v>
      </c>
      <c r="AF146" s="16">
        <f t="shared" ca="1" si="25"/>
        <v>1744.9402268886452</v>
      </c>
      <c r="AG146" s="16">
        <f t="shared" ca="1" si="25"/>
        <v>1919.4342495775097</v>
      </c>
      <c r="AH146" s="16">
        <f t="shared" ca="1" si="25"/>
        <v>2111.3776745352607</v>
      </c>
      <c r="AI146" s="16">
        <f t="shared" ca="1" si="25"/>
        <v>2322.5154419887867</v>
      </c>
      <c r="AJ146" s="16">
        <f t="shared" ca="1" si="25"/>
        <v>2554.7669861876657</v>
      </c>
      <c r="AK146" s="16">
        <f t="shared" ca="1" si="25"/>
        <v>2810.2436848064326</v>
      </c>
      <c r="AL146" s="16">
        <f t="shared" ca="1" si="25"/>
        <v>3091.2680532870763</v>
      </c>
      <c r="AM146" s="16">
        <f t="shared" ca="1" si="25"/>
        <v>3400.3948586157844</v>
      </c>
      <c r="AN146" s="16">
        <f t="shared" ca="1" si="25"/>
        <v>3740.4343444773631</v>
      </c>
      <c r="AO146" s="16">
        <f t="shared" ca="1" si="25"/>
        <v>4114.4777789250993</v>
      </c>
      <c r="AP146" s="16">
        <f t="shared" ca="1" si="25"/>
        <v>4525.9255568176095</v>
      </c>
      <c r="AQ146" s="16">
        <f t="shared" ca="1" si="25"/>
        <v>4978.5181124993705</v>
      </c>
      <c r="AR146" s="16">
        <f t="shared" ca="1" si="25"/>
        <v>5476.3699237493083</v>
      </c>
      <c r="AS146" s="16">
        <f t="shared" ca="1" si="25"/>
        <v>6024.00691612424</v>
      </c>
      <c r="AT146" s="16">
        <f t="shared" ca="1" si="25"/>
        <v>6626.4076077366644</v>
      </c>
      <c r="AU146" s="16">
        <f t="shared" ca="1" si="25"/>
        <v>7289.0483685103318</v>
      </c>
      <c r="AV146" s="16">
        <f t="shared" ca="1" si="25"/>
        <v>8017.9532053613657</v>
      </c>
      <c r="AW146" s="16">
        <f t="shared" ca="1" si="25"/>
        <v>8819.748525897503</v>
      </c>
      <c r="AX146" s="16">
        <f t="shared" ca="1" si="25"/>
        <v>9701.7233784872533</v>
      </c>
      <c r="AY146" s="16">
        <f t="shared" ca="1" si="25"/>
        <v>10671.895716335979</v>
      </c>
      <c r="AZ146" s="16">
        <f t="shared" ca="1" si="25"/>
        <v>11739.085287969578</v>
      </c>
      <c r="BA146" s="16">
        <f t="shared" ca="1" si="25"/>
        <v>12912.993816766537</v>
      </c>
      <c r="BB146" s="16">
        <f t="shared" ca="1" si="25"/>
        <v>14204.293198443193</v>
      </c>
      <c r="BC146" s="16">
        <f t="shared" ca="1" si="25"/>
        <v>15624.722518287514</v>
      </c>
      <c r="BD146" s="16">
        <f t="shared" ca="1" si="25"/>
        <v>17187.194770116268</v>
      </c>
      <c r="BE146" s="16">
        <f t="shared" ca="1" si="25"/>
        <v>18905.914247127897</v>
      </c>
      <c r="BF146" s="16">
        <f t="shared" ca="1" si="25"/>
        <v>20796.505671840689</v>
      </c>
      <c r="BG146" s="16">
        <f t="shared" ca="1" si="25"/>
        <v>22876.15623902476</v>
      </c>
      <c r="BH146" s="16">
        <f t="shared" ca="1" si="25"/>
        <v>25163.771862927239</v>
      </c>
      <c r="BI146" s="16">
        <f t="shared" ca="1" si="25"/>
        <v>27680.149049219966</v>
      </c>
      <c r="BJ146" s="16">
        <f t="shared" ca="1" si="25"/>
        <v>30448.163954141964</v>
      </c>
      <c r="BK146" s="16">
        <f t="shared" ca="1" si="25"/>
        <v>33492.980349556165</v>
      </c>
      <c r="BL146" s="16">
        <f t="shared" ca="1" si="25"/>
        <v>36842.278384511781</v>
      </c>
      <c r="BM146" s="16">
        <f t="shared" ca="1" si="25"/>
        <v>40526.506222962962</v>
      </c>
      <c r="BN146" s="16">
        <f t="shared" ca="1" si="25"/>
        <v>44579.156845259262</v>
      </c>
      <c r="BO146" s="16">
        <f t="shared" ca="1" si="25"/>
        <v>49037.07252978519</v>
      </c>
      <c r="BP146" s="16">
        <f t="shared" ref="BP146:EA146" ca="1" si="26">BO146*1.1</f>
        <v>53940.779782763711</v>
      </c>
      <c r="BQ146" s="16">
        <f t="shared" ca="1" si="26"/>
        <v>59334.85776104009</v>
      </c>
      <c r="BR146" s="16">
        <f t="shared" ca="1" si="26"/>
        <v>65268.343537144101</v>
      </c>
      <c r="BS146" s="16">
        <f t="shared" ca="1" si="26"/>
        <v>71795.177890858511</v>
      </c>
      <c r="BT146" s="16">
        <f t="shared" ca="1" si="26"/>
        <v>78974.695679944372</v>
      </c>
      <c r="BU146" s="16">
        <f t="shared" ca="1" si="26"/>
        <v>86872.165247938814</v>
      </c>
      <c r="BV146" s="16">
        <f t="shared" ca="1" si="26"/>
        <v>95559.381772732697</v>
      </c>
      <c r="BW146" s="16">
        <f t="shared" ca="1" si="26"/>
        <v>105115.31995000597</v>
      </c>
      <c r="BX146" s="16">
        <f t="shared" ca="1" si="26"/>
        <v>115626.85194500658</v>
      </c>
      <c r="BY146" s="16">
        <f t="shared" ca="1" si="26"/>
        <v>127189.53713950724</v>
      </c>
      <c r="BZ146" s="16">
        <f t="shared" ca="1" si="26"/>
        <v>139908.49085345797</v>
      </c>
      <c r="CA146" s="16">
        <f t="shared" ca="1" si="26"/>
        <v>153899.33993880378</v>
      </c>
      <c r="CB146" s="16">
        <f t="shared" ca="1" si="26"/>
        <v>169289.27393268418</v>
      </c>
      <c r="CC146" s="16">
        <f t="shared" ca="1" si="26"/>
        <v>186218.20132595263</v>
      </c>
      <c r="CD146" s="16">
        <f t="shared" ca="1" si="26"/>
        <v>204840.02145854791</v>
      </c>
      <c r="CE146" s="16">
        <f t="shared" ca="1" si="26"/>
        <v>225324.02360440273</v>
      </c>
      <c r="CF146" s="16">
        <f t="shared" ca="1" si="26"/>
        <v>247856.42596484302</v>
      </c>
      <c r="CG146" s="16">
        <f t="shared" ca="1" si="26"/>
        <v>272642.06856132735</v>
      </c>
      <c r="CH146" s="16">
        <f t="shared" ca="1" si="26"/>
        <v>299906.27541746013</v>
      </c>
      <c r="CI146" s="16">
        <f t="shared" ca="1" si="26"/>
        <v>329896.90295920614</v>
      </c>
      <c r="CJ146" s="16">
        <f t="shared" ca="1" si="26"/>
        <v>362886.59325512679</v>
      </c>
      <c r="CK146" s="16">
        <f t="shared" ca="1" si="26"/>
        <v>399175.2525806395</v>
      </c>
      <c r="CL146" s="16">
        <f t="shared" ca="1" si="26"/>
        <v>439092.77783870348</v>
      </c>
      <c r="CM146" s="16">
        <f t="shared" ca="1" si="26"/>
        <v>483002.05562257388</v>
      </c>
      <c r="CN146" s="16">
        <f t="shared" ca="1" si="26"/>
        <v>531302.26118483127</v>
      </c>
      <c r="CO146" s="16">
        <f t="shared" ca="1" si="26"/>
        <v>584432.4873033145</v>
      </c>
      <c r="CP146" s="16">
        <f t="shared" ca="1" si="26"/>
        <v>642875.73603364604</v>
      </c>
      <c r="CQ146" s="16">
        <f t="shared" ca="1" si="26"/>
        <v>707163.30963701068</v>
      </c>
      <c r="CR146" s="16">
        <f t="shared" ca="1" si="26"/>
        <v>777879.64060071181</v>
      </c>
      <c r="CS146" s="16">
        <f t="shared" ca="1" si="26"/>
        <v>855667.60466078308</v>
      </c>
      <c r="CT146" s="16">
        <f t="shared" ca="1" si="26"/>
        <v>941234.36512686149</v>
      </c>
      <c r="CU146" s="16">
        <f t="shared" ca="1" si="26"/>
        <v>1035357.8016395477</v>
      </c>
      <c r="CV146" s="16">
        <f t="shared" ca="1" si="26"/>
        <v>1138893.5818035025</v>
      </c>
      <c r="CW146" s="16">
        <f t="shared" ca="1" si="26"/>
        <v>1252782.9399838529</v>
      </c>
      <c r="CX146" s="16">
        <f t="shared" ca="1" si="26"/>
        <v>1378061.2339822382</v>
      </c>
      <c r="CY146" s="16">
        <f t="shared" ca="1" si="26"/>
        <v>1515867.3573804621</v>
      </c>
      <c r="CZ146" s="16">
        <f t="shared" ca="1" si="26"/>
        <v>1667454.0931185083</v>
      </c>
      <c r="DA146" s="16">
        <f t="shared" ca="1" si="26"/>
        <v>1834199.5024303594</v>
      </c>
      <c r="DB146" s="16">
        <f t="shared" ca="1" si="26"/>
        <v>2017619.4526733954</v>
      </c>
      <c r="DC146" s="16">
        <f t="shared" ca="1" si="26"/>
        <v>2219381.3979407353</v>
      </c>
      <c r="DD146" s="16">
        <f t="shared" ca="1" si="26"/>
        <v>2441319.5377348089</v>
      </c>
      <c r="DE146" s="16">
        <f t="shared" ca="1" si="26"/>
        <v>2685451.4915082902</v>
      </c>
      <c r="DF146" s="16">
        <f t="shared" ca="1" si="26"/>
        <v>2953996.6406591195</v>
      </c>
      <c r="DG146" s="16">
        <f t="shared" ca="1" si="26"/>
        <v>3249396.3047250318</v>
      </c>
      <c r="DH146" s="16">
        <f t="shared" ca="1" si="26"/>
        <v>3574335.9351975354</v>
      </c>
      <c r="DI146" s="16">
        <f t="shared" ca="1" si="26"/>
        <v>3931769.5287172892</v>
      </c>
      <c r="DJ146" s="16">
        <f t="shared" ca="1" si="26"/>
        <v>4324946.4815890184</v>
      </c>
      <c r="DK146" s="16">
        <f t="shared" ca="1" si="26"/>
        <v>4757441.1297479207</v>
      </c>
      <c r="DL146" s="16">
        <f t="shared" ca="1" si="26"/>
        <v>5233185.2427227134</v>
      </c>
      <c r="DM146" s="16">
        <f t="shared" ca="1" si="26"/>
        <v>5756503.7669949848</v>
      </c>
      <c r="DN146" s="16">
        <f t="shared" ca="1" si="26"/>
        <v>6332154.1436944837</v>
      </c>
      <c r="DO146" s="16">
        <f t="shared" ca="1" si="26"/>
        <v>6965369.5580639327</v>
      </c>
      <c r="DP146" s="16">
        <f t="shared" ca="1" si="26"/>
        <v>7661906.5138703268</v>
      </c>
      <c r="DQ146" s="16">
        <f t="shared" ca="1" si="26"/>
        <v>8428097.1652573608</v>
      </c>
      <c r="DR146" s="16">
        <f t="shared" ca="1" si="26"/>
        <v>9270906.881783098</v>
      </c>
      <c r="DS146" s="16">
        <f t="shared" ca="1" si="26"/>
        <v>10197997.569961408</v>
      </c>
      <c r="DT146" s="16">
        <f t="shared" ca="1" si="26"/>
        <v>11217797.32695755</v>
      </c>
      <c r="DU146" s="16">
        <f t="shared" ca="1" si="26"/>
        <v>12339577.059653306</v>
      </c>
      <c r="DV146" s="16">
        <f t="shared" ca="1" si="26"/>
        <v>13573534.765618637</v>
      </c>
      <c r="DW146" s="16">
        <f t="shared" ca="1" si="26"/>
        <v>14930888.242180502</v>
      </c>
      <c r="DX146" s="16">
        <f t="shared" ca="1" si="26"/>
        <v>16423977.066398554</v>
      </c>
      <c r="DY146" s="16">
        <f t="shared" ca="1" si="26"/>
        <v>18066374.77303841</v>
      </c>
      <c r="DZ146" s="16">
        <f t="shared" ca="1" si="26"/>
        <v>19873012.250342254</v>
      </c>
      <c r="EA146" s="16">
        <f t="shared" ca="1" si="26"/>
        <v>21860313.475376479</v>
      </c>
      <c r="EB146" s="16">
        <f t="shared" ref="EB146:GE146" ca="1" si="27">EA146*1.1</f>
        <v>24046344.822914131</v>
      </c>
      <c r="EC146" s="16">
        <f t="shared" ca="1" si="27"/>
        <v>26450979.305205546</v>
      </c>
      <c r="ED146" s="16">
        <f t="shared" ca="1" si="27"/>
        <v>29096077.235726103</v>
      </c>
      <c r="EE146" s="16">
        <f t="shared" ca="1" si="27"/>
        <v>32005684.959298715</v>
      </c>
      <c r="EF146" s="16">
        <f t="shared" ca="1" si="27"/>
        <v>35206253.455228589</v>
      </c>
      <c r="EG146" s="16">
        <f t="shared" ca="1" si="27"/>
        <v>38726878.800751455</v>
      </c>
      <c r="EH146" s="16">
        <f t="shared" ca="1" si="27"/>
        <v>42599566.680826604</v>
      </c>
      <c r="EI146" s="16">
        <f t="shared" ca="1" si="27"/>
        <v>46859523.348909266</v>
      </c>
      <c r="EJ146" s="16">
        <f t="shared" ca="1" si="27"/>
        <v>51545475.683800198</v>
      </c>
      <c r="EK146" s="16">
        <f t="shared" ca="1" si="27"/>
        <v>56700023.252180226</v>
      </c>
      <c r="EL146" s="16">
        <f t="shared" ca="1" si="27"/>
        <v>62370025.577398255</v>
      </c>
      <c r="EM146" s="16">
        <f t="shared" ca="1" si="27"/>
        <v>68607028.13513808</v>
      </c>
      <c r="EN146" s="16">
        <f t="shared" ca="1" si="27"/>
        <v>75467730.948651895</v>
      </c>
      <c r="EO146" s="16">
        <f t="shared" ca="1" si="27"/>
        <v>83014504.043517098</v>
      </c>
      <c r="EP146" s="16">
        <f t="shared" ca="1" si="27"/>
        <v>91315954.447868809</v>
      </c>
      <c r="EQ146" s="16">
        <f t="shared" ca="1" si="27"/>
        <v>100447549.8926557</v>
      </c>
      <c r="ER146" s="16">
        <f t="shared" ca="1" si="27"/>
        <v>110492304.88192128</v>
      </c>
      <c r="ES146" s="16">
        <f t="shared" ca="1" si="27"/>
        <v>121541535.37011342</v>
      </c>
      <c r="ET146" s="16">
        <f t="shared" ca="1" si="27"/>
        <v>133695688.90712477</v>
      </c>
      <c r="EU146" s="16">
        <f t="shared" ca="1" si="27"/>
        <v>147065257.79783726</v>
      </c>
      <c r="EV146" s="16">
        <f t="shared" ca="1" si="27"/>
        <v>161771783.57762098</v>
      </c>
      <c r="EW146" s="16">
        <f t="shared" ca="1" si="27"/>
        <v>177948961.93538308</v>
      </c>
      <c r="EX146" s="16">
        <f t="shared" ca="1" si="27"/>
        <v>195743858.12892142</v>
      </c>
      <c r="EY146" s="16">
        <f t="shared" ca="1" si="27"/>
        <v>215318243.94181359</v>
      </c>
      <c r="EZ146" s="16">
        <f t="shared" ca="1" si="27"/>
        <v>236850068.33599496</v>
      </c>
      <c r="FA146" s="16">
        <f t="shared" ca="1" si="27"/>
        <v>260535075.16959447</v>
      </c>
      <c r="FB146" s="16">
        <f t="shared" ca="1" si="27"/>
        <v>286588582.68655396</v>
      </c>
      <c r="FC146" s="16">
        <f t="shared" ca="1" si="27"/>
        <v>315247440.95520937</v>
      </c>
      <c r="FD146" s="16">
        <f t="shared" ca="1" si="27"/>
        <v>346772185.05073035</v>
      </c>
      <c r="FE146" s="16">
        <f t="shared" ca="1" si="27"/>
        <v>381449403.55580342</v>
      </c>
      <c r="FF146" s="16">
        <f t="shared" ca="1" si="27"/>
        <v>419594343.91138381</v>
      </c>
      <c r="FG146" s="16">
        <f t="shared" ca="1" si="27"/>
        <v>461553778.30252224</v>
      </c>
      <c r="FH146" s="16">
        <f t="shared" ca="1" si="27"/>
        <v>507709156.13277453</v>
      </c>
      <c r="FI146" s="16">
        <f t="shared" ca="1" si="27"/>
        <v>558480071.74605203</v>
      </c>
      <c r="FJ146" s="16">
        <f t="shared" ca="1" si="27"/>
        <v>614328078.92065728</v>
      </c>
      <c r="FK146" s="16">
        <f t="shared" ca="1" si="27"/>
        <v>675760886.81272304</v>
      </c>
      <c r="FL146" s="16">
        <f t="shared" ca="1" si="27"/>
        <v>743336975.49399543</v>
      </c>
      <c r="FM146" s="16">
        <f t="shared" ca="1" si="27"/>
        <v>817670673.04339504</v>
      </c>
      <c r="FN146" s="16">
        <f t="shared" ca="1" si="27"/>
        <v>899437740.34773457</v>
      </c>
      <c r="FO146" s="16">
        <f t="shared" ca="1" si="27"/>
        <v>989381514.38250816</v>
      </c>
      <c r="FP146" s="16">
        <f t="shared" ca="1" si="27"/>
        <v>1088319665.8207591</v>
      </c>
      <c r="FQ146" s="16">
        <f t="shared" ca="1" si="27"/>
        <v>1197151632.4028351</v>
      </c>
      <c r="FR146" s="16">
        <f t="shared" ca="1" si="27"/>
        <v>1316866795.6431189</v>
      </c>
      <c r="FS146" s="16">
        <f t="shared" ca="1" si="27"/>
        <v>1448553475.2074308</v>
      </c>
      <c r="FT146" s="16">
        <f t="shared" ca="1" si="27"/>
        <v>1593408822.728174</v>
      </c>
      <c r="FU146" s="16">
        <f t="shared" ca="1" si="27"/>
        <v>1752749705.0009916</v>
      </c>
      <c r="FV146" s="16">
        <f t="shared" ca="1" si="27"/>
        <v>1928024675.501091</v>
      </c>
      <c r="FW146" s="16">
        <f t="shared" ca="1" si="27"/>
        <v>2120827143.0512004</v>
      </c>
      <c r="FX146" s="16">
        <f t="shared" ca="1" si="27"/>
        <v>2332909857.3563204</v>
      </c>
      <c r="FY146" s="16">
        <f t="shared" ca="1" si="27"/>
        <v>2566200843.0919528</v>
      </c>
      <c r="FZ146" s="16">
        <f t="shared" ca="1" si="27"/>
        <v>2822820927.4011483</v>
      </c>
      <c r="GA146" s="16">
        <f t="shared" ca="1" si="27"/>
        <v>3105103020.1412635</v>
      </c>
      <c r="GB146" s="16">
        <f t="shared" ca="1" si="27"/>
        <v>3415613322.1553903</v>
      </c>
      <c r="GC146" s="16">
        <f t="shared" ca="1" si="27"/>
        <v>3757174654.3709297</v>
      </c>
      <c r="GD146" s="16">
        <f t="shared" ca="1" si="27"/>
        <v>4132892119.808023</v>
      </c>
      <c r="GE146" s="16">
        <f t="shared" ca="1" si="27"/>
        <v>4546181331.788826</v>
      </c>
    </row>
    <row r="147" spans="1:187" x14ac:dyDescent="0.2">
      <c r="A147" s="21">
        <f ca="1">NPV(10/100,B147:FO147)</f>
        <v>6.0838996609122148E-2</v>
      </c>
      <c r="B147" s="49">
        <f ca="1">B143/B144</f>
        <v>6.0000000000000001E-3</v>
      </c>
      <c r="C147" s="49">
        <f t="shared" ref="C147:BN147" ca="1" si="28">C143/C144</f>
        <v>6.0000000000000001E-3</v>
      </c>
      <c r="D147" s="49">
        <f t="shared" ca="1" si="28"/>
        <v>6.0000000000000001E-3</v>
      </c>
      <c r="E147" s="49">
        <f t="shared" ca="1" si="28"/>
        <v>5.9999999999999993E-3</v>
      </c>
      <c r="F147" s="49">
        <f t="shared" ca="1" si="28"/>
        <v>5.9999999999999993E-3</v>
      </c>
      <c r="G147" s="49">
        <f t="shared" ca="1" si="28"/>
        <v>5.9999999999999993E-3</v>
      </c>
      <c r="H147" s="49">
        <f t="shared" ca="1" si="28"/>
        <v>5.9999999999999993E-3</v>
      </c>
      <c r="I147" s="49">
        <f t="shared" ca="1" si="28"/>
        <v>5.9999999999999984E-3</v>
      </c>
      <c r="J147" s="49">
        <f t="shared" ca="1" si="28"/>
        <v>5.9999999999999993E-3</v>
      </c>
      <c r="K147" s="49">
        <f t="shared" ca="1" si="28"/>
        <v>5.9999999999999984E-3</v>
      </c>
      <c r="L147" s="49">
        <f t="shared" ca="1" si="28"/>
        <v>6.0191518467852248E-3</v>
      </c>
      <c r="M147" s="49">
        <f t="shared" ca="1" si="28"/>
        <v>6.0383648257763319E-3</v>
      </c>
      <c r="N147" s="49">
        <f t="shared" ca="1" si="28"/>
        <v>6.0576391321057587E-3</v>
      </c>
      <c r="O147" s="49">
        <f t="shared" ca="1" si="28"/>
        <v>6.0769749615288051E-3</v>
      </c>
      <c r="P147" s="49">
        <f t="shared" ca="1" si="28"/>
        <v>6.0963725104256142E-3</v>
      </c>
      <c r="Q147" s="49">
        <f t="shared" ca="1" si="28"/>
        <v>6.1158319758031696E-3</v>
      </c>
      <c r="R147" s="49">
        <f t="shared" ca="1" si="28"/>
        <v>6.1353535552972974E-3</v>
      </c>
      <c r="S147" s="49">
        <f t="shared" ca="1" si="28"/>
        <v>6.1549374471746706E-3</v>
      </c>
      <c r="T147" s="49">
        <f t="shared" ca="1" si="28"/>
        <v>6.1745838503348268E-3</v>
      </c>
      <c r="U147" s="49">
        <f t="shared" ca="1" si="28"/>
        <v>6.1942929643121845E-3</v>
      </c>
      <c r="V147" s="49">
        <f t="shared" ca="1" si="28"/>
        <v>6.2140649892780684E-3</v>
      </c>
      <c r="W147" s="49">
        <f t="shared" ca="1" si="28"/>
        <v>6.2339001260427497E-3</v>
      </c>
      <c r="X147" s="49">
        <f t="shared" ca="1" si="28"/>
        <v>6.2537985760574783E-3</v>
      </c>
      <c r="Y147" s="49">
        <f t="shared" ca="1" si="28"/>
        <v>6.2737605414165312E-3</v>
      </c>
      <c r="Z147" s="49">
        <f t="shared" ca="1" si="28"/>
        <v>6.2937862248592658E-3</v>
      </c>
      <c r="AA147" s="49">
        <f t="shared" ca="1" si="28"/>
        <v>6.3138758297721772E-3</v>
      </c>
      <c r="AB147" s="49">
        <f t="shared" ca="1" si="28"/>
        <v>6.3340295601909671E-3</v>
      </c>
      <c r="AC147" s="49">
        <f t="shared" ca="1" si="28"/>
        <v>6.3542476208026119E-3</v>
      </c>
      <c r="AD147" s="49">
        <f t="shared" ca="1" si="28"/>
        <v>6.374530216947445E-3</v>
      </c>
      <c r="AE147" s="49">
        <f t="shared" ca="1" si="28"/>
        <v>6.3948775546212398E-3</v>
      </c>
      <c r="AF147" s="49">
        <f t="shared" ca="1" si="28"/>
        <v>6.4152898404773052E-3</v>
      </c>
      <c r="AG147" s="49">
        <f t="shared" ca="1" si="28"/>
        <v>6.4357672818285781E-3</v>
      </c>
      <c r="AH147" s="49">
        <f t="shared" ca="1" si="28"/>
        <v>6.4563100866497367E-3</v>
      </c>
      <c r="AI147" s="49">
        <f t="shared" ca="1" si="28"/>
        <v>6.4769184635793068E-3</v>
      </c>
      <c r="AJ147" s="49">
        <f t="shared" ca="1" si="28"/>
        <v>6.4975926219217857E-3</v>
      </c>
      <c r="AK147" s="49">
        <f t="shared" ca="1" si="28"/>
        <v>6.5183327716497623E-3</v>
      </c>
      <c r="AL147" s="49">
        <f t="shared" ca="1" si="28"/>
        <v>6.5391391234060547E-3</v>
      </c>
      <c r="AM147" s="49">
        <f t="shared" ca="1" si="28"/>
        <v>6.5600118885058463E-3</v>
      </c>
      <c r="AN147" s="49">
        <f t="shared" ca="1" si="28"/>
        <v>6.5809512789388337E-3</v>
      </c>
      <c r="AO147" s="49">
        <f t="shared" ca="1" si="28"/>
        <v>6.6019575073713796E-3</v>
      </c>
      <c r="AP147" s="49">
        <f t="shared" ca="1" si="28"/>
        <v>6.6230307871486711E-3</v>
      </c>
      <c r="AQ147" s="49">
        <f t="shared" ca="1" si="28"/>
        <v>6.6441713322968879E-3</v>
      </c>
      <c r="AR147" s="49">
        <f t="shared" ca="1" si="28"/>
        <v>6.6653793575253781E-3</v>
      </c>
      <c r="AS147" s="49">
        <f t="shared" ca="1" si="28"/>
        <v>6.6866550782288337E-3</v>
      </c>
      <c r="AT147" s="49">
        <f t="shared" ca="1" si="28"/>
        <v>6.7079987104894821E-3</v>
      </c>
      <c r="AU147" s="49">
        <f t="shared" ca="1" si="28"/>
        <v>6.7294104710792805E-3</v>
      </c>
      <c r="AV147" s="49">
        <f t="shared" ca="1" si="28"/>
        <v>6.7508905774621144E-3</v>
      </c>
      <c r="AW147" s="49">
        <f t="shared" ca="1" si="28"/>
        <v>6.772439247796011E-3</v>
      </c>
      <c r="AX147" s="49">
        <f t="shared" ca="1" si="28"/>
        <v>6.794056700935352E-3</v>
      </c>
      <c r="AY147" s="49">
        <f t="shared" ca="1" si="28"/>
        <v>6.8157431564330939E-3</v>
      </c>
      <c r="AZ147" s="49">
        <f t="shared" ca="1" si="28"/>
        <v>6.8374988345430042E-3</v>
      </c>
      <c r="BA147" s="49">
        <f t="shared" ca="1" si="28"/>
        <v>6.8593239562218921E-3</v>
      </c>
      <c r="BB147" s="49">
        <f t="shared" ca="1" si="28"/>
        <v>6.8812187431318578E-3</v>
      </c>
      <c r="BC147" s="49">
        <f t="shared" ca="1" si="28"/>
        <v>6.903183417642538E-3</v>
      </c>
      <c r="BD147" s="49">
        <f t="shared" ca="1" si="28"/>
        <v>6.925218202833372E-3</v>
      </c>
      <c r="BE147" s="49">
        <f t="shared" ca="1" si="28"/>
        <v>6.9473233224958582E-3</v>
      </c>
      <c r="BF147" s="49">
        <f t="shared" ca="1" si="28"/>
        <v>6.969499001135835E-3</v>
      </c>
      <c r="BG147" s="49">
        <f t="shared" ca="1" si="28"/>
        <v>6.9917454639757577E-3</v>
      </c>
      <c r="BH147" s="49">
        <f t="shared" ca="1" si="28"/>
        <v>7.0140629369569848E-3</v>
      </c>
      <c r="BI147" s="49">
        <f t="shared" ca="1" si="28"/>
        <v>7.0364516467420739E-3</v>
      </c>
      <c r="BJ147" s="49">
        <f t="shared" ca="1" si="28"/>
        <v>7.058911820717083E-3</v>
      </c>
      <c r="BK147" s="49">
        <f t="shared" ca="1" si="28"/>
        <v>7.0814436869938817E-3</v>
      </c>
      <c r="BL147" s="49">
        <f t="shared" ca="1" si="28"/>
        <v>7.1040474744124673E-3</v>
      </c>
      <c r="BM147" s="49">
        <f t="shared" ca="1" si="28"/>
        <v>7.1267234125432875E-3</v>
      </c>
      <c r="BN147" s="49">
        <f t="shared" ca="1" si="28"/>
        <v>7.1494717316895728E-3</v>
      </c>
      <c r="BO147" s="49">
        <f t="shared" ref="BO147:DZ147" ca="1" si="29">BO143/BO144</f>
        <v>7.1722926628896757E-3</v>
      </c>
      <c r="BP147" s="49">
        <f t="shared" ca="1" si="29"/>
        <v>7.1951864379194196E-3</v>
      </c>
      <c r="BQ147" s="49">
        <f t="shared" ca="1" si="29"/>
        <v>7.2181532892944475E-3</v>
      </c>
      <c r="BR147" s="49">
        <f t="shared" ca="1" si="29"/>
        <v>7.2411934502725882E-3</v>
      </c>
      <c r="BS147" s="49">
        <f t="shared" ca="1" si="29"/>
        <v>7.264307154856221E-3</v>
      </c>
      <c r="BT147" s="49">
        <f t="shared" ca="1" si="29"/>
        <v>7.2874946377946585E-3</v>
      </c>
      <c r="BU147" s="49">
        <f t="shared" ca="1" si="29"/>
        <v>7.3107561345865249E-3</v>
      </c>
      <c r="BV147" s="49">
        <f t="shared" ca="1" si="29"/>
        <v>7.3340918814821503E-3</v>
      </c>
      <c r="BW147" s="49">
        <f t="shared" ca="1" si="29"/>
        <v>7.357502115485969E-3</v>
      </c>
      <c r="BX147" s="49">
        <f t="shared" ca="1" si="29"/>
        <v>7.3809870743589299E-3</v>
      </c>
      <c r="BY147" s="49">
        <f t="shared" ca="1" si="29"/>
        <v>7.4045469966209053E-3</v>
      </c>
      <c r="BZ147" s="49">
        <f t="shared" ca="1" si="29"/>
        <v>7.4281821215531193E-3</v>
      </c>
      <c r="CA147" s="49">
        <f t="shared" ca="1" si="29"/>
        <v>7.4518926892005767E-3</v>
      </c>
      <c r="CB147" s="49">
        <f t="shared" ca="1" si="29"/>
        <v>7.4756789403744956E-3</v>
      </c>
      <c r="CC147" s="49">
        <f t="shared" ca="1" si="29"/>
        <v>7.4995411166547616E-3</v>
      </c>
      <c r="CD147" s="49">
        <f t="shared" ca="1" si="29"/>
        <v>7.523479460392374E-3</v>
      </c>
      <c r="CE147" s="49">
        <f t="shared" ca="1" si="29"/>
        <v>7.5474942147119115E-3</v>
      </c>
      <c r="CF147" s="49">
        <f t="shared" ca="1" si="29"/>
        <v>7.5715856235140013E-3</v>
      </c>
      <c r="CG147" s="49">
        <f t="shared" ca="1" si="29"/>
        <v>7.5957539314777962E-3</v>
      </c>
      <c r="CH147" s="49">
        <f t="shared" ca="1" si="29"/>
        <v>7.6199993840634526E-3</v>
      </c>
      <c r="CI147" s="49">
        <f t="shared" ca="1" si="29"/>
        <v>7.6443222275146367E-3</v>
      </c>
      <c r="CJ147" s="49">
        <f t="shared" ca="1" si="29"/>
        <v>7.6687227088610135E-3</v>
      </c>
      <c r="CK147" s="49">
        <f t="shared" ca="1" si="29"/>
        <v>7.6932010759207612E-3</v>
      </c>
      <c r="CL147" s="49">
        <f t="shared" ca="1" si="29"/>
        <v>7.7177575773030912E-3</v>
      </c>
      <c r="CM147" s="49">
        <f t="shared" ca="1" si="29"/>
        <v>7.7423924624107614E-3</v>
      </c>
      <c r="CN147" s="49">
        <f t="shared" ca="1" si="29"/>
        <v>7.7671059814426249E-3</v>
      </c>
      <c r="CO147" s="49">
        <f t="shared" ca="1" si="29"/>
        <v>7.7918983853961597E-3</v>
      </c>
      <c r="CP147" s="49">
        <f t="shared" ca="1" si="29"/>
        <v>7.8167699260700205E-3</v>
      </c>
      <c r="CQ147" s="49">
        <f t="shared" ca="1" si="29"/>
        <v>7.841720856066596E-3</v>
      </c>
      <c r="CR147" s="49">
        <f t="shared" ca="1" si="29"/>
        <v>7.8667514287945797E-3</v>
      </c>
      <c r="CS147" s="49">
        <f t="shared" ca="1" si="29"/>
        <v>7.891861898471535E-3</v>
      </c>
      <c r="CT147" s="49">
        <f t="shared" ca="1" si="29"/>
        <v>7.9170525201264826E-3</v>
      </c>
      <c r="CU147" s="49">
        <f t="shared" ca="1" si="29"/>
        <v>7.9423235496024914E-3</v>
      </c>
      <c r="CV147" s="49">
        <f t="shared" ca="1" si="29"/>
        <v>7.9676752435592704E-3</v>
      </c>
      <c r="CW147" s="49">
        <f t="shared" ca="1" si="29"/>
        <v>7.9931078594757867E-3</v>
      </c>
      <c r="CX147" s="49">
        <f t="shared" ca="1" si="29"/>
        <v>8.0186216556528637E-3</v>
      </c>
      <c r="CY147" s="49">
        <f t="shared" ca="1" si="29"/>
        <v>8.0442168912158215E-3</v>
      </c>
      <c r="CZ147" s="49">
        <f t="shared" ca="1" si="29"/>
        <v>8.0698938261171034E-3</v>
      </c>
      <c r="DA147" s="49">
        <f t="shared" ca="1" si="29"/>
        <v>8.0956527211389091E-3</v>
      </c>
      <c r="DB147" s="49">
        <f t="shared" ca="1" si="29"/>
        <v>8.1214938378958521E-3</v>
      </c>
      <c r="DC147" s="49">
        <f t="shared" ca="1" si="29"/>
        <v>8.1474174388376092E-3</v>
      </c>
      <c r="DD147" s="49">
        <f t="shared" ca="1" si="29"/>
        <v>8.1734237872515911E-3</v>
      </c>
      <c r="DE147" s="49">
        <f t="shared" ca="1" si="29"/>
        <v>8.1995131472656184E-3</v>
      </c>
      <c r="DF147" s="49">
        <f t="shared" ca="1" si="29"/>
        <v>8.2256857838505972E-3</v>
      </c>
      <c r="DG147" s="49">
        <f t="shared" ca="1" si="29"/>
        <v>8.2519419628232175E-3</v>
      </c>
      <c r="DH147" s="49">
        <f t="shared" ca="1" si="29"/>
        <v>8.2782819508486448E-3</v>
      </c>
      <c r="DI147" s="49">
        <f t="shared" ca="1" si="29"/>
        <v>8.3047060154432355E-3</v>
      </c>
      <c r="DJ147" s="49">
        <f t="shared" ca="1" si="29"/>
        <v>8.3312144249772548E-3</v>
      </c>
      <c r="DK147" s="49">
        <f t="shared" ca="1" si="29"/>
        <v>8.3578074486775934E-3</v>
      </c>
      <c r="DL147" s="49">
        <f t="shared" ca="1" si="29"/>
        <v>8.3844853566305087E-3</v>
      </c>
      <c r="DM147" s="49">
        <f t="shared" ca="1" si="29"/>
        <v>8.4112484197843684E-3</v>
      </c>
      <c r="DN147" s="49">
        <f t="shared" ca="1" si="29"/>
        <v>8.4380969099524007E-3</v>
      </c>
      <c r="DO147" s="49">
        <f t="shared" ca="1" si="29"/>
        <v>8.4650310998154489E-3</v>
      </c>
      <c r="DP147" s="49">
        <f t="shared" ca="1" si="29"/>
        <v>8.4920512629247536E-3</v>
      </c>
      <c r="DQ147" s="49">
        <f t="shared" ca="1" si="29"/>
        <v>8.5191576737047216E-3</v>
      </c>
      <c r="DR147" s="49">
        <f t="shared" ca="1" si="29"/>
        <v>8.5463506074557188E-3</v>
      </c>
      <c r="DS147" s="49">
        <f t="shared" ca="1" si="29"/>
        <v>8.5736303403568543E-3</v>
      </c>
      <c r="DT147" s="49">
        <f t="shared" ca="1" si="29"/>
        <v>8.600997149468801E-3</v>
      </c>
      <c r="DU147" s="49">
        <f t="shared" ca="1" si="29"/>
        <v>8.6284513127365993E-3</v>
      </c>
      <c r="DV147" s="49">
        <f t="shared" ca="1" si="29"/>
        <v>8.6559931089924842E-3</v>
      </c>
      <c r="DW147" s="49">
        <f t="shared" ca="1" si="29"/>
        <v>8.6836228179587183E-3</v>
      </c>
      <c r="DX147" s="49">
        <f t="shared" ca="1" si="29"/>
        <v>8.711340720250425E-3</v>
      </c>
      <c r="DY147" s="49">
        <f t="shared" ca="1" si="29"/>
        <v>8.7391470973784482E-3</v>
      </c>
      <c r="DZ147" s="49">
        <f t="shared" ca="1" si="29"/>
        <v>8.7670422317522052E-3</v>
      </c>
      <c r="EA147" s="49">
        <f t="shared" ref="EA147:GE147" ca="1" si="30">EA143/EA144</f>
        <v>8.7950264066825601E-3</v>
      </c>
      <c r="EB147" s="49">
        <f t="shared" ca="1" si="30"/>
        <v>8.8230999063846939E-3</v>
      </c>
      <c r="EC147" s="49">
        <f t="shared" ca="1" si="30"/>
        <v>8.8512630159809976E-3</v>
      </c>
      <c r="ED147" s="49">
        <f t="shared" ca="1" si="30"/>
        <v>8.8795160215039658E-3</v>
      </c>
      <c r="EE147" s="49">
        <f t="shared" ca="1" si="30"/>
        <v>8.9078592098990987E-3</v>
      </c>
      <c r="EF147" s="49">
        <f t="shared" ca="1" si="30"/>
        <v>8.9362928690278239E-3</v>
      </c>
      <c r="EG147" s="49">
        <f t="shared" ca="1" si="30"/>
        <v>8.9648172876704117E-3</v>
      </c>
      <c r="EH147" s="49">
        <f t="shared" ca="1" si="30"/>
        <v>8.9934327555289129E-3</v>
      </c>
      <c r="EI147" s="49">
        <f t="shared" ca="1" si="30"/>
        <v>9.0221395632300999E-3</v>
      </c>
      <c r="EJ147" s="49">
        <f t="shared" ca="1" si="30"/>
        <v>9.0509380023284184E-3</v>
      </c>
      <c r="EK147" s="49">
        <f t="shared" ca="1" si="30"/>
        <v>9.0798283653089479E-3</v>
      </c>
      <c r="EL147" s="49">
        <f t="shared" ca="1" si="30"/>
        <v>9.1088109455903718E-3</v>
      </c>
      <c r="EM147" s="49">
        <f t="shared" ca="1" si="30"/>
        <v>9.1378860375279612E-3</v>
      </c>
      <c r="EN147" s="49">
        <f t="shared" ca="1" si="30"/>
        <v>9.1670539364165603E-3</v>
      </c>
      <c r="EO147" s="49">
        <f t="shared" ca="1" si="30"/>
        <v>9.1963149384935855E-3</v>
      </c>
      <c r="EP147" s="49">
        <f t="shared" ca="1" si="30"/>
        <v>9.2256693409420373E-3</v>
      </c>
      <c r="EQ147" s="49">
        <f t="shared" ca="1" si="30"/>
        <v>9.2551174418935168E-3</v>
      </c>
      <c r="ER147" s="49">
        <f t="shared" ca="1" si="30"/>
        <v>9.2846595404312525E-3</v>
      </c>
      <c r="ES147" s="49">
        <f t="shared" ca="1" si="30"/>
        <v>9.3142959365931383E-3</v>
      </c>
      <c r="ET147" s="49">
        <f t="shared" ca="1" si="30"/>
        <v>9.3440269313747847E-3</v>
      </c>
      <c r="EU147" s="49">
        <f t="shared" ca="1" si="30"/>
        <v>9.3738528267325715E-3</v>
      </c>
      <c r="EV147" s="49">
        <f t="shared" ca="1" si="30"/>
        <v>9.4037739255867104E-3</v>
      </c>
      <c r="EW147" s="49">
        <f t="shared" ca="1" si="30"/>
        <v>9.4337905318243338E-3</v>
      </c>
      <c r="EX147" s="49">
        <f t="shared" ca="1" si="30"/>
        <v>9.4639029503025707E-3</v>
      </c>
      <c r="EY147" s="49">
        <f t="shared" ca="1" si="30"/>
        <v>9.4941114868516436E-3</v>
      </c>
      <c r="EZ147" s="49">
        <f t="shared" ca="1" si="30"/>
        <v>9.5244164482779833E-3</v>
      </c>
      <c r="FA147" s="49">
        <f t="shared" ca="1" si="30"/>
        <v>9.5548181423673346E-3</v>
      </c>
      <c r="FB147" s="49">
        <f t="shared" ca="1" si="30"/>
        <v>9.5853168778878874E-3</v>
      </c>
      <c r="FC147" s="49">
        <f t="shared" ca="1" si="30"/>
        <v>9.6159129645934129E-3</v>
      </c>
      <c r="FD147" s="49">
        <f t="shared" ca="1" si="30"/>
        <v>9.6466067132264053E-3</v>
      </c>
      <c r="FE147" s="49">
        <f t="shared" ca="1" si="30"/>
        <v>9.6773984355212461E-3</v>
      </c>
      <c r="FF147" s="49">
        <f t="shared" ca="1" si="30"/>
        <v>9.7082884442073625E-3</v>
      </c>
      <c r="FG147" s="49">
        <f t="shared" ca="1" si="30"/>
        <v>9.7392770530124028E-3</v>
      </c>
      <c r="FH147" s="49">
        <f t="shared" ca="1" si="30"/>
        <v>9.7703645766654291E-3</v>
      </c>
      <c r="FI147" s="49">
        <f t="shared" ca="1" si="30"/>
        <v>9.8015513309001132E-3</v>
      </c>
      <c r="FJ147" s="49">
        <f t="shared" ca="1" si="30"/>
        <v>9.8328376324579338E-3</v>
      </c>
      <c r="FK147" s="49">
        <f t="shared" ca="1" si="30"/>
        <v>9.8642237990914042E-3</v>
      </c>
      <c r="FL147" s="49">
        <f t="shared" ca="1" si="30"/>
        <v>9.8957101495672998E-3</v>
      </c>
      <c r="FM147" s="49">
        <f t="shared" ca="1" si="30"/>
        <v>9.9272970036698854E-3</v>
      </c>
      <c r="FN147" s="49">
        <f t="shared" ca="1" si="30"/>
        <v>9.9589846822041722E-3</v>
      </c>
      <c r="FO147" s="49">
        <f t="shared" ca="1" si="30"/>
        <v>9.9907735069991697E-3</v>
      </c>
      <c r="FP147" s="49">
        <f t="shared" ca="1" si="30"/>
        <v>1.002266380091116E-2</v>
      </c>
      <c r="FQ147" s="49">
        <f t="shared" ca="1" si="30"/>
        <v>1.0054655887826973E-2</v>
      </c>
      <c r="FR147" s="49">
        <f t="shared" ca="1" si="30"/>
        <v>1.0086750092667279E-2</v>
      </c>
      <c r="FS147" s="49">
        <f t="shared" ca="1" si="30"/>
        <v>1.0118946741389884E-2</v>
      </c>
      <c r="FT147" s="49">
        <f t="shared" ca="1" si="30"/>
        <v>1.0151246160993044E-2</v>
      </c>
      <c r="FU147" s="49">
        <f t="shared" ca="1" si="30"/>
        <v>1.0183648679518785E-2</v>
      </c>
      <c r="FV147" s="49">
        <f t="shared" ca="1" si="30"/>
        <v>1.0216154626056238E-2</v>
      </c>
      <c r="FW147" s="49">
        <f t="shared" ca="1" si="30"/>
        <v>1.0248764330744974E-2</v>
      </c>
      <c r="FX147" s="49">
        <f t="shared" ca="1" si="30"/>
        <v>1.028147812477836E-2</v>
      </c>
      <c r="FY147" s="49">
        <f t="shared" ca="1" si="30"/>
        <v>1.0314296340406927E-2</v>
      </c>
      <c r="FZ147" s="49">
        <f t="shared" ca="1" si="30"/>
        <v>1.0347219310941742E-2</v>
      </c>
      <c r="GA147" s="49">
        <f t="shared" ca="1" si="30"/>
        <v>1.0380247370757789E-2</v>
      </c>
      <c r="GB147" s="49">
        <f t="shared" ca="1" si="30"/>
        <v>1.0413380855297373E-2</v>
      </c>
      <c r="GC147" s="49">
        <f t="shared" ca="1" si="30"/>
        <v>1.0446620101073516E-2</v>
      </c>
      <c r="GD147" s="49">
        <f t="shared" ca="1" si="30"/>
        <v>1.0479965445673386E-2</v>
      </c>
      <c r="GE147" s="49">
        <f t="shared" ca="1" si="30"/>
        <v>1.051341722776172E-2</v>
      </c>
    </row>
    <row r="148" spans="1:187" x14ac:dyDescent="0.2">
      <c r="A148" s="21">
        <f ca="1">NPV(10/100,B148:FO148)</f>
        <v>4.7043455938645187E-2</v>
      </c>
      <c r="B148" s="49">
        <f ca="1">B143/B145</f>
        <v>6.0000000000000001E-3</v>
      </c>
      <c r="C148" s="49">
        <f t="shared" ref="C148:BN148" ca="1" si="31">C143/C145</f>
        <v>5.8285714285714286E-3</v>
      </c>
      <c r="D148" s="49">
        <f t="shared" ca="1" si="31"/>
        <v>5.6620408163265308E-3</v>
      </c>
      <c r="E148" s="49">
        <f t="shared" ca="1" si="31"/>
        <v>5.5002682215743439E-3</v>
      </c>
      <c r="F148" s="49">
        <f t="shared" ca="1" si="31"/>
        <v>5.3431177009579337E-3</v>
      </c>
      <c r="G148" s="49">
        <f t="shared" ca="1" si="31"/>
        <v>5.1904571952162779E-3</v>
      </c>
      <c r="H148" s="49">
        <f t="shared" ca="1" si="31"/>
        <v>5.0421584182100982E-3</v>
      </c>
      <c r="I148" s="49">
        <f t="shared" ca="1" si="31"/>
        <v>4.8980967491183795E-3</v>
      </c>
      <c r="J148" s="49">
        <f t="shared" ca="1" si="31"/>
        <v>4.7581511277149978E-3</v>
      </c>
      <c r="K148" s="49">
        <f t="shared" ca="1" si="31"/>
        <v>4.6222039526374256E-3</v>
      </c>
      <c r="L148" s="49">
        <f t="shared" ca="1" si="31"/>
        <v>4.5044733979190867E-3</v>
      </c>
      <c r="M148" s="49">
        <f t="shared" ca="1" si="31"/>
        <v>4.3897415173519338E-3</v>
      </c>
      <c r="N148" s="49">
        <f t="shared" ca="1" si="31"/>
        <v>4.2779319327460701E-3</v>
      </c>
      <c r="O148" s="49">
        <f t="shared" ca="1" si="31"/>
        <v>4.1689702113140003E-3</v>
      </c>
      <c r="P148" s="49">
        <f t="shared" ca="1" si="31"/>
        <v>4.0627838161199558E-3</v>
      </c>
      <c r="Q148" s="49">
        <f t="shared" ca="1" si="31"/>
        <v>3.9593020577913182E-3</v>
      </c>
      <c r="R148" s="49">
        <f t="shared" ca="1" si="31"/>
        <v>3.8584560474599783E-3</v>
      </c>
      <c r="S148" s="49">
        <f t="shared" ca="1" si="31"/>
        <v>3.7601786509023041E-3</v>
      </c>
      <c r="T148" s="49">
        <f t="shared" ca="1" si="31"/>
        <v>3.6644044438472068E-3</v>
      </c>
      <c r="U148" s="49">
        <f t="shared" ca="1" si="31"/>
        <v>3.571069668422527E-3</v>
      </c>
      <c r="V148" s="49">
        <f t="shared" ca="1" si="31"/>
        <v>3.4801121907107684E-3</v>
      </c>
      <c r="W148" s="49">
        <f t="shared" ca="1" si="31"/>
        <v>3.3914714593859092E-3</v>
      </c>
      <c r="X148" s="49">
        <f t="shared" ca="1" si="31"/>
        <v>3.3050884654037657E-3</v>
      </c>
      <c r="Y148" s="49">
        <f t="shared" ca="1" si="31"/>
        <v>3.2209057027190627E-3</v>
      </c>
      <c r="Z148" s="49">
        <f t="shared" ca="1" si="31"/>
        <v>3.1388671300030735E-3</v>
      </c>
      <c r="AA148" s="49">
        <f t="shared" ca="1" si="31"/>
        <v>3.0589181333363284E-3</v>
      </c>
      <c r="AB148" s="49">
        <f t="shared" ca="1" si="31"/>
        <v>2.9810054898515717E-3</v>
      </c>
      <c r="AC148" s="49">
        <f t="shared" ca="1" si="31"/>
        <v>2.9050773323027494E-3</v>
      </c>
      <c r="AD148" s="49">
        <f t="shared" ca="1" si="31"/>
        <v>2.8310831145364557E-3</v>
      </c>
      <c r="AE148" s="49">
        <f t="shared" ca="1" si="31"/>
        <v>2.7589735778428361E-3</v>
      </c>
      <c r="AF148" s="49">
        <f t="shared" ca="1" si="31"/>
        <v>2.6887007181635612E-3</v>
      </c>
      <c r="AG148" s="49">
        <f t="shared" ca="1" si="31"/>
        <v>2.620217754135032E-3</v>
      </c>
      <c r="AH148" s="49">
        <f t="shared" ca="1" si="31"/>
        <v>2.5534790959455462E-3</v>
      </c>
      <c r="AI148" s="49">
        <f t="shared" ca="1" si="31"/>
        <v>2.4884403149856931E-3</v>
      </c>
      <c r="AJ148" s="49">
        <f t="shared" ca="1" si="31"/>
        <v>2.4250581142717721E-3</v>
      </c>
      <c r="AK148" s="49">
        <f t="shared" ca="1" si="31"/>
        <v>2.3632902996225465E-3</v>
      </c>
      <c r="AL148" s="49">
        <f t="shared" ca="1" si="31"/>
        <v>2.3030957515701449E-3</v>
      </c>
      <c r="AM148" s="49">
        <f t="shared" ca="1" si="31"/>
        <v>2.244434397986409E-3</v>
      </c>
      <c r="AN148" s="49">
        <f t="shared" ca="1" si="31"/>
        <v>2.1872671874064672E-3</v>
      </c>
      <c r="AO148" s="49">
        <f t="shared" ca="1" si="31"/>
        <v>2.1315560630317731E-3</v>
      </c>
      <c r="AP148" s="49">
        <f t="shared" ca="1" si="31"/>
        <v>2.0772639373953048E-3</v>
      </c>
      <c r="AQ148" s="49">
        <f t="shared" ca="1" si="31"/>
        <v>2.0243546676720582E-3</v>
      </c>
      <c r="AR148" s="49">
        <f t="shared" ca="1" si="31"/>
        <v>1.9727930316183954E-3</v>
      </c>
      <c r="AS148" s="49">
        <f t="shared" ca="1" si="31"/>
        <v>1.9225447041242389E-3</v>
      </c>
      <c r="AT148" s="49">
        <f t="shared" ca="1" si="31"/>
        <v>1.8735762343624921E-3</v>
      </c>
      <c r="AU148" s="49">
        <f t="shared" ca="1" si="31"/>
        <v>1.8258550235204795E-3</v>
      </c>
      <c r="AV148" s="49">
        <f t="shared" ca="1" si="31"/>
        <v>1.7793493030985848E-3</v>
      </c>
      <c r="AW148" s="49">
        <f t="shared" ca="1" si="31"/>
        <v>1.734028113761633E-3</v>
      </c>
      <c r="AX148" s="49">
        <f t="shared" ca="1" si="31"/>
        <v>1.6898612847289446E-3</v>
      </c>
      <c r="AY148" s="49">
        <f t="shared" ca="1" si="31"/>
        <v>1.646819413689337E-3</v>
      </c>
      <c r="AZ148" s="49">
        <f t="shared" ca="1" si="31"/>
        <v>1.6048738472277037E-3</v>
      </c>
      <c r="BA148" s="49">
        <f t="shared" ca="1" si="31"/>
        <v>1.5639966617501434E-3</v>
      </c>
      <c r="BB148" s="49">
        <f t="shared" ca="1" si="31"/>
        <v>1.5241606448949346E-3</v>
      </c>
      <c r="BC148" s="49">
        <f t="shared" ca="1" si="31"/>
        <v>1.4853392774169909E-3</v>
      </c>
      <c r="BD148" s="49">
        <f t="shared" ca="1" si="31"/>
        <v>1.4475067155337231E-3</v>
      </c>
      <c r="BE148" s="49">
        <f t="shared" ca="1" si="31"/>
        <v>1.4106377737205717E-3</v>
      </c>
      <c r="BF148" s="49">
        <f t="shared" ca="1" si="31"/>
        <v>1.374707907944743E-3</v>
      </c>
      <c r="BG148" s="49">
        <f t="shared" ca="1" si="31"/>
        <v>1.3396931993259955E-3</v>
      </c>
      <c r="BH148" s="49">
        <f t="shared" ca="1" si="31"/>
        <v>1.3055703382135948E-3</v>
      </c>
      <c r="BI148" s="49">
        <f t="shared" ca="1" si="31"/>
        <v>1.2723166086688409E-3</v>
      </c>
      <c r="BJ148" s="49">
        <f t="shared" ca="1" si="31"/>
        <v>1.2399098733428351E-3</v>
      </c>
      <c r="BK148" s="49">
        <f t="shared" ca="1" si="31"/>
        <v>1.2083285587394185E-3</v>
      </c>
      <c r="BL148" s="49">
        <f t="shared" ca="1" si="31"/>
        <v>1.1775516408534755E-3</v>
      </c>
      <c r="BM148" s="49">
        <f t="shared" ca="1" si="31"/>
        <v>1.1475586311750371E-3</v>
      </c>
      <c r="BN148" s="49">
        <f t="shared" ca="1" si="31"/>
        <v>1.1183295630498699E-3</v>
      </c>
      <c r="BO148" s="49">
        <f t="shared" ref="BO148:DZ148" ca="1" si="32">BO143/BO145</f>
        <v>1.0898449783874702E-3</v>
      </c>
      <c r="BP148" s="49">
        <f t="shared" ca="1" si="32"/>
        <v>1.0620859147076121E-3</v>
      </c>
      <c r="BQ148" s="49">
        <f t="shared" ca="1" si="32"/>
        <v>1.0350338925168314E-3</v>
      </c>
      <c r="BR148" s="49">
        <f t="shared" ca="1" si="32"/>
        <v>1.0086709030064358E-3</v>
      </c>
      <c r="BS148" s="49">
        <f t="shared" ca="1" si="32"/>
        <v>9.8297939606385785E-4</v>
      </c>
      <c r="BT148" s="49">
        <f t="shared" ca="1" si="32"/>
        <v>9.5794226858936314E-4</v>
      </c>
      <c r="BU148" s="49">
        <f t="shared" ca="1" si="32"/>
        <v>9.3354285311034277E-4</v>
      </c>
      <c r="BV148" s="49">
        <f t="shared" ca="1" si="32"/>
        <v>9.0976490668560536E-4</v>
      </c>
      <c r="BW148" s="49">
        <f t="shared" ca="1" si="32"/>
        <v>8.8659260009228431E-4</v>
      </c>
      <c r="BX148" s="49">
        <f t="shared" ca="1" si="32"/>
        <v>8.6401050728816191E-4</v>
      </c>
      <c r="BY148" s="49">
        <f t="shared" ca="1" si="32"/>
        <v>8.4200359514239481E-4</v>
      </c>
      <c r="BZ148" s="49">
        <f t="shared" ca="1" si="32"/>
        <v>8.2055721342780448E-4</v>
      </c>
      <c r="CA148" s="49">
        <f t="shared" ca="1" si="32"/>
        <v>7.9965708506807081E-4</v>
      </c>
      <c r="CB148" s="49">
        <f t="shared" ca="1" si="32"/>
        <v>7.7928929663333591E-4</v>
      </c>
      <c r="CC148" s="49">
        <f t="shared" ca="1" si="32"/>
        <v>7.5944028907789086E-4</v>
      </c>
      <c r="CD148" s="49">
        <f t="shared" ca="1" si="32"/>
        <v>7.4009684871378077E-4</v>
      </c>
      <c r="CE148" s="49">
        <f t="shared" ca="1" si="32"/>
        <v>7.2124609841431569E-4</v>
      </c>
      <c r="CF148" s="49">
        <f t="shared" ca="1" si="32"/>
        <v>7.0287548904163655E-4</v>
      </c>
      <c r="CG148" s="49">
        <f t="shared" ca="1" si="32"/>
        <v>6.8497279109262484E-4</v>
      </c>
      <c r="CH148" s="49">
        <f t="shared" ca="1" si="32"/>
        <v>6.6752608655759669E-4</v>
      </c>
      <c r="CI148" s="49">
        <f t="shared" ca="1" si="32"/>
        <v>6.5052376098636232E-4</v>
      </c>
      <c r="CJ148" s="49">
        <f t="shared" ca="1" si="32"/>
        <v>6.3395449575636635E-4</v>
      </c>
      <c r="CK148" s="49">
        <f t="shared" ca="1" si="32"/>
        <v>6.1780726053776568E-4</v>
      </c>
      <c r="CL148" s="49">
        <f t="shared" ca="1" si="32"/>
        <v>6.0207130595042507E-4</v>
      </c>
      <c r="CM148" s="49">
        <f t="shared" ca="1" si="32"/>
        <v>5.8673615640794468E-4</v>
      </c>
      <c r="CN148" s="49">
        <f t="shared" ca="1" si="32"/>
        <v>5.7179160314395502E-4</v>
      </c>
      <c r="CO148" s="49">
        <f t="shared" ca="1" si="32"/>
        <v>5.5722769741603593E-4</v>
      </c>
      <c r="CP148" s="49">
        <f t="shared" ca="1" si="32"/>
        <v>5.4303474388273717E-4</v>
      </c>
      <c r="CQ148" s="49">
        <f t="shared" ca="1" si="32"/>
        <v>5.2920329414928979E-4</v>
      </c>
      <c r="CR148" s="49">
        <f t="shared" ca="1" si="32"/>
        <v>5.1572414047771329E-4</v>
      </c>
      <c r="CS148" s="49">
        <f t="shared" ca="1" si="32"/>
        <v>5.0258830965712914E-4</v>
      </c>
      <c r="CT148" s="49">
        <f t="shared" ca="1" si="32"/>
        <v>4.8978705703020336E-4</v>
      </c>
      <c r="CU148" s="49">
        <f t="shared" ca="1" si="32"/>
        <v>4.773118606717375E-4</v>
      </c>
      <c r="CV148" s="49">
        <f t="shared" ca="1" si="32"/>
        <v>4.6515441571553601E-4</v>
      </c>
      <c r="CW148" s="49">
        <f t="shared" ca="1" si="32"/>
        <v>4.5330662882577151E-4</v>
      </c>
      <c r="CX148" s="49">
        <f t="shared" ca="1" si="32"/>
        <v>4.4176061280916829E-4</v>
      </c>
      <c r="CY148" s="49">
        <f t="shared" ca="1" si="32"/>
        <v>4.3050868136441651E-4</v>
      </c>
      <c r="CZ148" s="49">
        <f t="shared" ca="1" si="32"/>
        <v>4.1954334396532284E-4</v>
      </c>
      <c r="DA148" s="49">
        <f t="shared" ca="1" si="32"/>
        <v>4.0885730087429026E-4</v>
      </c>
      <c r="DB148" s="49">
        <f t="shared" ca="1" si="32"/>
        <v>3.9844343828280779E-4</v>
      </c>
      <c r="DC148" s="49">
        <f t="shared" ca="1" si="32"/>
        <v>3.8829482357571524E-4</v>
      </c>
      <c r="DD148" s="49">
        <f t="shared" ca="1" si="32"/>
        <v>3.7840470071609018E-4</v>
      </c>
      <c r="DE148" s="49">
        <f t="shared" ca="1" si="32"/>
        <v>3.6876648574768478E-4</v>
      </c>
      <c r="DF148" s="49">
        <f t="shared" ca="1" si="32"/>
        <v>3.5937376241191872E-4</v>
      </c>
      <c r="DG148" s="49">
        <f t="shared" ca="1" si="32"/>
        <v>3.5022027787650993E-4</v>
      </c>
      <c r="DH148" s="49">
        <f t="shared" ca="1" si="32"/>
        <v>3.4129993857290005E-4</v>
      </c>
      <c r="DI148" s="49">
        <f t="shared" ca="1" si="32"/>
        <v>3.3260680613970322E-4</v>
      </c>
      <c r="DJ148" s="49">
        <f t="shared" ca="1" si="32"/>
        <v>3.2413509346947817E-4</v>
      </c>
      <c r="DK148" s="49">
        <f t="shared" ca="1" si="32"/>
        <v>3.1587916085619135E-4</v>
      </c>
      <c r="DL148" s="49">
        <f t="shared" ca="1" si="32"/>
        <v>3.0783351224080672E-4</v>
      </c>
      <c r="DM148" s="49">
        <f t="shared" ca="1" si="32"/>
        <v>2.9999279155250264E-4</v>
      </c>
      <c r="DN148" s="49">
        <f t="shared" ca="1" si="32"/>
        <v>2.9235177914308121E-4</v>
      </c>
      <c r="DO148" s="49">
        <f t="shared" ca="1" si="32"/>
        <v>2.8490538831219431E-4</v>
      </c>
      <c r="DP148" s="49">
        <f t="shared" ca="1" si="32"/>
        <v>2.7764866192107527E-4</v>
      </c>
      <c r="DQ148" s="49">
        <f t="shared" ca="1" si="32"/>
        <v>2.7057676909252075E-4</v>
      </c>
      <c r="DR148" s="49">
        <f t="shared" ca="1" si="32"/>
        <v>2.6368500199492614E-4</v>
      </c>
      <c r="DS148" s="49">
        <f t="shared" ca="1" si="32"/>
        <v>2.5696877270823366E-4</v>
      </c>
      <c r="DT148" s="49">
        <f t="shared" ca="1" si="32"/>
        <v>2.5042361016970724E-4</v>
      </c>
      <c r="DU148" s="49">
        <f t="shared" ca="1" si="32"/>
        <v>2.4404515719749983E-4</v>
      </c>
      <c r="DV148" s="49">
        <f t="shared" ca="1" si="32"/>
        <v>2.3782916759003305E-4</v>
      </c>
      <c r="DW148" s="49">
        <f t="shared" ca="1" si="32"/>
        <v>2.3177150329925706E-4</v>
      </c>
      <c r="DX148" s="49">
        <f t="shared" ca="1" si="32"/>
        <v>2.2586813167590943E-4</v>
      </c>
      <c r="DY148" s="49">
        <f t="shared" ca="1" si="32"/>
        <v>2.2011512278493944E-4</v>
      </c>
      <c r="DZ148" s="49">
        <f t="shared" ca="1" si="32"/>
        <v>2.1450864678930972E-4</v>
      </c>
      <c r="EA148" s="49">
        <f t="shared" ref="EA148:GE148" ca="1" si="33">EA143/EA145</f>
        <v>2.0904497140043475E-4</v>
      </c>
      <c r="EB148" s="49">
        <f t="shared" ca="1" si="33"/>
        <v>2.0372045939355768E-4</v>
      </c>
      <c r="EC148" s="49">
        <f t="shared" ca="1" si="33"/>
        <v>1.985315661864128E-4</v>
      </c>
      <c r="ED148" s="49">
        <f t="shared" ca="1" si="33"/>
        <v>1.9347483747956065E-4</v>
      </c>
      <c r="EE148" s="49">
        <f t="shared" ca="1" si="33"/>
        <v>1.8854690695682544E-4</v>
      </c>
      <c r="EF148" s="49">
        <f t="shared" ca="1" si="33"/>
        <v>1.8374449404430385E-4</v>
      </c>
      <c r="EG148" s="49">
        <f t="shared" ca="1" si="33"/>
        <v>1.7906440172645336E-4</v>
      </c>
      <c r="EH148" s="49">
        <f t="shared" ca="1" si="33"/>
        <v>1.7450351441780613E-4</v>
      </c>
      <c r="EI148" s="49">
        <f t="shared" ca="1" si="33"/>
        <v>1.700587958888919E-4</v>
      </c>
      <c r="EJ148" s="49">
        <f t="shared" ca="1" si="33"/>
        <v>1.6572728724498879E-4</v>
      </c>
      <c r="EK148" s="49">
        <f t="shared" ca="1" si="33"/>
        <v>1.6150610495635671E-4</v>
      </c>
      <c r="EL148" s="49">
        <f t="shared" ca="1" si="33"/>
        <v>1.573924389386422E-4</v>
      </c>
      <c r="EM148" s="49">
        <f t="shared" ca="1" si="33"/>
        <v>1.5338355068217623E-4</v>
      </c>
      <c r="EN148" s="49">
        <f t="shared" ca="1" si="33"/>
        <v>1.4947677142892037E-4</v>
      </c>
      <c r="EO148" s="49">
        <f t="shared" ca="1" si="33"/>
        <v>1.4566950039584709E-4</v>
      </c>
      <c r="EP148" s="49">
        <f t="shared" ca="1" si="33"/>
        <v>1.4195920304357191E-4</v>
      </c>
      <c r="EQ148" s="49">
        <f t="shared" ca="1" si="33"/>
        <v>1.3834340938908448E-4</v>
      </c>
      <c r="ER148" s="49">
        <f t="shared" ca="1" si="33"/>
        <v>1.3481971236145549E-4</v>
      </c>
      <c r="ES148" s="49">
        <f t="shared" ca="1" si="33"/>
        <v>1.3138576619942506E-4</v>
      </c>
      <c r="ET148" s="49">
        <f t="shared" ca="1" si="33"/>
        <v>1.2803928488980515E-4</v>
      </c>
      <c r="EU148" s="49">
        <f t="shared" ca="1" si="33"/>
        <v>1.2477804064565728E-4</v>
      </c>
      <c r="EV148" s="49">
        <f t="shared" ca="1" si="33"/>
        <v>1.2159986242323191E-4</v>
      </c>
      <c r="EW148" s="49">
        <f t="shared" ca="1" si="33"/>
        <v>1.1850263447668225E-4</v>
      </c>
      <c r="EX148" s="49">
        <f t="shared" ca="1" si="33"/>
        <v>1.1548429494959069E-4</v>
      </c>
      <c r="EY148" s="49">
        <f t="shared" ca="1" si="33"/>
        <v>1.1254283450236967E-4</v>
      </c>
      <c r="EZ148" s="49">
        <f t="shared" ca="1" si="33"/>
        <v>1.096762949746238E-4</v>
      </c>
      <c r="FA148" s="49">
        <f t="shared" ca="1" si="33"/>
        <v>1.0688276808158245E-4</v>
      </c>
      <c r="FB148" s="49">
        <f t="shared" ca="1" si="33"/>
        <v>1.0416039414373483E-4</v>
      </c>
      <c r="FC148" s="49">
        <f t="shared" ca="1" si="33"/>
        <v>1.0150736084882242E-4</v>
      </c>
      <c r="FD148" s="49">
        <f t="shared" ca="1" si="33"/>
        <v>9.8921902045364033E-5</v>
      </c>
      <c r="FE148" s="49">
        <f t="shared" ca="1" si="33"/>
        <v>9.6402296566910681E-5</v>
      </c>
      <c r="FF148" s="49">
        <f t="shared" ca="1" si="33"/>
        <v>9.3946867086247405E-5</v>
      </c>
      <c r="FG148" s="49">
        <f t="shared" ca="1" si="33"/>
        <v>9.1553978998779311E-5</v>
      </c>
      <c r="FH148" s="49">
        <f t="shared" ca="1" si="33"/>
        <v>8.9222039334358572E-5</v>
      </c>
      <c r="FI148" s="49">
        <f t="shared" ca="1" si="33"/>
        <v>8.6949495696827847E-5</v>
      </c>
      <c r="FJ148" s="49">
        <f t="shared" ca="1" si="33"/>
        <v>8.4734835230574189E-5</v>
      </c>
      <c r="FK148" s="49">
        <f t="shared" ca="1" si="33"/>
        <v>8.2576583613405626E-5</v>
      </c>
      <c r="FL148" s="49">
        <f t="shared" ca="1" si="33"/>
        <v>8.0473304075079677E-5</v>
      </c>
      <c r="FM148" s="49">
        <f t="shared" ca="1" si="33"/>
        <v>7.8423596440830689E-5</v>
      </c>
      <c r="FN148" s="49">
        <f t="shared" ca="1" si="33"/>
        <v>7.6426096199259147E-5</v>
      </c>
      <c r="FO148" s="49">
        <f t="shared" ca="1" si="33"/>
        <v>7.4479473593962403E-5</v>
      </c>
      <c r="FP148" s="49">
        <f t="shared" ca="1" si="33"/>
        <v>7.2582432738302241E-5</v>
      </c>
      <c r="FQ148" s="49">
        <f t="shared" ca="1" si="33"/>
        <v>7.0733710752719797E-5</v>
      </c>
      <c r="FR148" s="49">
        <f t="shared" ca="1" si="33"/>
        <v>6.893207692402372E-5</v>
      </c>
      <c r="FS148" s="49">
        <f t="shared" ca="1" si="33"/>
        <v>6.7176331886091778E-5</v>
      </c>
      <c r="FT148" s="49">
        <f t="shared" ca="1" si="33"/>
        <v>6.5465306821440485E-5</v>
      </c>
      <c r="FU148" s="49">
        <f t="shared" ca="1" si="33"/>
        <v>6.3797862683131378E-5</v>
      </c>
      <c r="FV148" s="49">
        <f t="shared" ca="1" si="33"/>
        <v>6.2172889436495701E-5</v>
      </c>
      <c r="FW148" s="49">
        <f t="shared" ca="1" si="33"/>
        <v>6.0589305320172992E-5</v>
      </c>
      <c r="FX148" s="49">
        <f t="shared" ca="1" si="33"/>
        <v>5.9046056125971468E-5</v>
      </c>
      <c r="FY148" s="49">
        <f t="shared" ca="1" si="33"/>
        <v>5.7542114497070759E-5</v>
      </c>
      <c r="FZ148" s="49">
        <f t="shared" ca="1" si="33"/>
        <v>5.6076479244099967E-5</v>
      </c>
      <c r="GA148" s="49">
        <f t="shared" ca="1" si="33"/>
        <v>5.4648174678635627E-5</v>
      </c>
      <c r="GB148" s="49">
        <f t="shared" ca="1" si="33"/>
        <v>5.325624996367591E-5</v>
      </c>
      <c r="GC148" s="49">
        <f t="shared" ca="1" si="33"/>
        <v>5.1899778480658692E-5</v>
      </c>
      <c r="GD148" s="49">
        <f t="shared" ca="1" si="33"/>
        <v>5.0577857212602056E-5</v>
      </c>
      <c r="GE148" s="49">
        <f t="shared" ca="1" si="33"/>
        <v>4.9289606142956603E-5</v>
      </c>
    </row>
    <row r="149" spans="1:187" x14ac:dyDescent="0.2">
      <c r="A149" s="21">
        <f ca="1">NPV(10/100,B149:FO149)</f>
        <v>3.486701963856257E-2</v>
      </c>
      <c r="B149" s="49">
        <f ca="1">B143/B146</f>
        <v>6.0000000000000001E-3</v>
      </c>
      <c r="C149" s="49">
        <f t="shared" ref="C149:BN149" ca="1" si="34">C143/C146</f>
        <v>5.5636363636363626E-3</v>
      </c>
      <c r="D149" s="49">
        <f t="shared" ca="1" si="34"/>
        <v>5.1590082644628089E-3</v>
      </c>
      <c r="E149" s="49">
        <f t="shared" ca="1" si="34"/>
        <v>4.7838076634109669E-3</v>
      </c>
      <c r="F149" s="49">
        <f t="shared" ca="1" si="34"/>
        <v>4.4358943787992594E-3</v>
      </c>
      <c r="G149" s="49">
        <f t="shared" ca="1" si="34"/>
        <v>4.1132838785229494E-3</v>
      </c>
      <c r="H149" s="49">
        <f t="shared" ca="1" si="34"/>
        <v>3.8141359600849167E-3</v>
      </c>
      <c r="I149" s="49">
        <f t="shared" ca="1" si="34"/>
        <v>3.5367442538969218E-3</v>
      </c>
      <c r="J149" s="49">
        <f t="shared" ca="1" si="34"/>
        <v>3.2795264899771457E-3</v>
      </c>
      <c r="K149" s="49">
        <f t="shared" ca="1" si="34"/>
        <v>3.0410154725242621E-3</v>
      </c>
      <c r="L149" s="49">
        <f t="shared" ca="1" si="34"/>
        <v>2.8288516023481508E-3</v>
      </c>
      <c r="M149" s="49">
        <f t="shared" ca="1" si="34"/>
        <v>2.6314898626494426E-3</v>
      </c>
      <c r="N149" s="49">
        <f t="shared" ca="1" si="34"/>
        <v>2.4478975466506441E-3</v>
      </c>
      <c r="O149" s="49">
        <f t="shared" ca="1" si="34"/>
        <v>2.2771139968843202E-3</v>
      </c>
      <c r="P149" s="49">
        <f t="shared" ca="1" si="34"/>
        <v>2.1182455784970419E-3</v>
      </c>
      <c r="Q149" s="49">
        <f t="shared" ca="1" si="34"/>
        <v>1.9704610032530625E-3</v>
      </c>
      <c r="R149" s="49">
        <f t="shared" ca="1" si="34"/>
        <v>1.8329869797702905E-3</v>
      </c>
      <c r="S149" s="49">
        <f t="shared" ca="1" si="34"/>
        <v>1.7051041672281771E-3</v>
      </c>
      <c r="T149" s="49">
        <f t="shared" ca="1" si="34"/>
        <v>1.5861434113750483E-3</v>
      </c>
      <c r="U149" s="49">
        <f t="shared" ca="1" si="34"/>
        <v>1.4754822431395798E-3</v>
      </c>
      <c r="V149" s="49">
        <f t="shared" ca="1" si="34"/>
        <v>1.3725416215251906E-3</v>
      </c>
      <c r="W149" s="49">
        <f t="shared" ca="1" si="34"/>
        <v>1.2767829037443634E-3</v>
      </c>
      <c r="X149" s="49">
        <f t="shared" ca="1" si="34"/>
        <v>1.1877050267389425E-3</v>
      </c>
      <c r="Y149" s="49">
        <f t="shared" ca="1" si="34"/>
        <v>1.104841885338551E-3</v>
      </c>
      <c r="Z149" s="49">
        <f t="shared" ca="1" si="34"/>
        <v>1.0277598933381869E-3</v>
      </c>
      <c r="AA149" s="49">
        <f t="shared" ca="1" si="34"/>
        <v>9.5605571473319714E-4</v>
      </c>
      <c r="AB149" s="49">
        <f t="shared" ca="1" si="34"/>
        <v>8.8935415324018342E-4</v>
      </c>
      <c r="AC149" s="49">
        <f t="shared" ca="1" si="34"/>
        <v>8.2730618906063562E-4</v>
      </c>
      <c r="AD149" s="49">
        <f t="shared" ca="1" si="34"/>
        <v>7.6958715261454466E-4</v>
      </c>
      <c r="AE149" s="49">
        <f t="shared" ca="1" si="34"/>
        <v>7.1589502568794843E-4</v>
      </c>
      <c r="AF149" s="49">
        <f t="shared" ca="1" si="34"/>
        <v>6.6594886110506841E-4</v>
      </c>
      <c r="AG149" s="49">
        <f t="shared" ca="1" si="34"/>
        <v>6.1948731265587759E-4</v>
      </c>
      <c r="AH149" s="49">
        <f t="shared" ca="1" si="34"/>
        <v>5.7626726758686292E-4</v>
      </c>
      <c r="AI149" s="49">
        <f t="shared" ca="1" si="34"/>
        <v>5.3606257449940737E-4</v>
      </c>
      <c r="AJ149" s="49">
        <f t="shared" ca="1" si="34"/>
        <v>4.9866285999944869E-4</v>
      </c>
      <c r="AK149" s="49">
        <f t="shared" ca="1" si="34"/>
        <v>4.6387242790646389E-4</v>
      </c>
      <c r="AL149" s="49">
        <f t="shared" ca="1" si="34"/>
        <v>4.3150923526182684E-4</v>
      </c>
      <c r="AM149" s="49">
        <f t="shared" ca="1" si="34"/>
        <v>4.0140393977844353E-4</v>
      </c>
      <c r="AN149" s="49">
        <f t="shared" ca="1" si="34"/>
        <v>3.7339901374738936E-4</v>
      </c>
      <c r="AO149" s="49">
        <f t="shared" ca="1" si="34"/>
        <v>3.4734791976501336E-4</v>
      </c>
      <c r="AP149" s="49">
        <f t="shared" ca="1" si="34"/>
        <v>3.2311434396745429E-4</v>
      </c>
      <c r="AQ149" s="49">
        <f t="shared" ca="1" si="34"/>
        <v>3.0057148276042259E-4</v>
      </c>
      <c r="AR149" s="49">
        <f t="shared" ca="1" si="34"/>
        <v>2.7960137931202096E-4</v>
      </c>
      <c r="AS149" s="49">
        <f t="shared" ca="1" si="34"/>
        <v>2.6009430633676368E-4</v>
      </c>
      <c r="AT149" s="49">
        <f t="shared" ca="1" si="34"/>
        <v>2.4194819194117551E-4</v>
      </c>
      <c r="AU149" s="49">
        <f t="shared" ca="1" si="34"/>
        <v>2.2506808552667486E-4</v>
      </c>
      <c r="AV149" s="49">
        <f t="shared" ca="1" si="34"/>
        <v>2.0936566095504638E-4</v>
      </c>
      <c r="AW149" s="49">
        <f t="shared" ca="1" si="34"/>
        <v>1.9475875437678734E-4</v>
      </c>
      <c r="AX149" s="49">
        <f t="shared" ca="1" si="34"/>
        <v>1.8117093430398824E-4</v>
      </c>
      <c r="AY149" s="49">
        <f t="shared" ca="1" si="34"/>
        <v>1.6853110167812859E-4</v>
      </c>
      <c r="AZ149" s="49">
        <f t="shared" ca="1" si="34"/>
        <v>1.567731178401196E-4</v>
      </c>
      <c r="BA149" s="49">
        <f t="shared" ca="1" si="34"/>
        <v>1.4583545845592522E-4</v>
      </c>
      <c r="BB149" s="49">
        <f t="shared" ca="1" si="34"/>
        <v>1.3566089158690718E-4</v>
      </c>
      <c r="BC149" s="49">
        <f t="shared" ca="1" si="34"/>
        <v>1.2619617822037874E-4</v>
      </c>
      <c r="BD149" s="49">
        <f t="shared" ca="1" si="34"/>
        <v>1.1739179369337558E-4</v>
      </c>
      <c r="BE149" s="49">
        <f t="shared" ca="1" si="34"/>
        <v>1.0920166855197726E-4</v>
      </c>
      <c r="BF149" s="49">
        <f t="shared" ca="1" si="34"/>
        <v>1.0158294749021139E-4</v>
      </c>
      <c r="BG149" s="49">
        <f t="shared" ca="1" si="34"/>
        <v>9.4495765107173386E-5</v>
      </c>
      <c r="BH149" s="49">
        <f t="shared" ca="1" si="34"/>
        <v>8.790303730899849E-5</v>
      </c>
      <c r="BI149" s="49">
        <f t="shared" ca="1" si="34"/>
        <v>8.1770267264184631E-5</v>
      </c>
      <c r="BJ149" s="49">
        <f t="shared" ca="1" si="34"/>
        <v>7.6065364896915944E-5</v>
      </c>
      <c r="BK149" s="49">
        <f t="shared" ca="1" si="34"/>
        <v>7.0758478973875294E-5</v>
      </c>
      <c r="BL149" s="49">
        <f t="shared" ca="1" si="34"/>
        <v>6.5821840905930506E-5</v>
      </c>
      <c r="BM149" s="49">
        <f t="shared" ca="1" si="34"/>
        <v>6.1229619447377215E-5</v>
      </c>
      <c r="BN149" s="49">
        <f t="shared" ca="1" si="34"/>
        <v>5.6957785532443919E-5</v>
      </c>
      <c r="BO149" s="49">
        <f t="shared" ref="BO149:DZ149" ca="1" si="35">BO143/BO146</f>
        <v>5.2983986541808292E-5</v>
      </c>
      <c r="BP149" s="49">
        <f t="shared" ca="1" si="35"/>
        <v>4.9287429341217015E-5</v>
      </c>
      <c r="BQ149" s="49">
        <f t="shared" ca="1" si="35"/>
        <v>4.5848771480201878E-5</v>
      </c>
      <c r="BR149" s="49">
        <f t="shared" ca="1" si="35"/>
        <v>4.265001998158314E-5</v>
      </c>
      <c r="BS149" s="49">
        <f t="shared" ca="1" si="35"/>
        <v>3.9674437192170365E-5</v>
      </c>
      <c r="BT149" s="49">
        <f t="shared" ca="1" si="35"/>
        <v>3.6906453202018938E-5</v>
      </c>
      <c r="BU149" s="49">
        <f t="shared" ca="1" si="35"/>
        <v>3.4331584373971102E-5</v>
      </c>
      <c r="BV149" s="49">
        <f t="shared" ca="1" si="35"/>
        <v>3.1936357557182424E-5</v>
      </c>
      <c r="BW149" s="49">
        <f t="shared" ca="1" si="35"/>
        <v>2.9708239588076674E-5</v>
      </c>
      <c r="BX149" s="49">
        <f t="shared" ca="1" si="35"/>
        <v>2.7635571709838764E-5</v>
      </c>
      <c r="BY149" s="49">
        <f t="shared" ca="1" si="35"/>
        <v>2.5707508567291873E-5</v>
      </c>
      <c r="BZ149" s="49">
        <f t="shared" ca="1" si="35"/>
        <v>2.3913961457945929E-5</v>
      </c>
      <c r="CA149" s="49">
        <f t="shared" ca="1" si="35"/>
        <v>2.2245545542275282E-5</v>
      </c>
      <c r="CB149" s="49">
        <f t="shared" ca="1" si="35"/>
        <v>2.069353073700026E-5</v>
      </c>
      <c r="CC149" s="49">
        <f t="shared" ca="1" si="35"/>
        <v>1.9249796034418844E-5</v>
      </c>
      <c r="CD149" s="49">
        <f t="shared" ca="1" si="35"/>
        <v>1.7906787008761716E-5</v>
      </c>
      <c r="CE149" s="49">
        <f t="shared" ca="1" si="35"/>
        <v>1.6657476287220201E-5</v>
      </c>
      <c r="CF149" s="49">
        <f t="shared" ca="1" si="35"/>
        <v>1.5495326778809487E-5</v>
      </c>
      <c r="CG149" s="49">
        <f t="shared" ca="1" si="35"/>
        <v>1.4414257468659987E-5</v>
      </c>
      <c r="CH149" s="49">
        <f t="shared" ca="1" si="35"/>
        <v>1.3408611598753475E-5</v>
      </c>
      <c r="CI149" s="49">
        <f t="shared" ca="1" si="35"/>
        <v>1.2473127068607885E-5</v>
      </c>
      <c r="CJ149" s="49">
        <f t="shared" ca="1" si="35"/>
        <v>1.1602908901030592E-5</v>
      </c>
      <c r="CK149" s="49">
        <f t="shared" ca="1" si="35"/>
        <v>1.0793403628865665E-5</v>
      </c>
      <c r="CL149" s="49">
        <f t="shared" ca="1" si="35"/>
        <v>1.0040375468712247E-5</v>
      </c>
      <c r="CM149" s="49">
        <f t="shared" ca="1" si="35"/>
        <v>9.3398841569416235E-6</v>
      </c>
      <c r="CN149" s="49">
        <f t="shared" ca="1" si="35"/>
        <v>8.6882643320387205E-6</v>
      </c>
      <c r="CO149" s="49">
        <f t="shared" ca="1" si="35"/>
        <v>8.0821063553848566E-6</v>
      </c>
      <c r="CP149" s="49">
        <f t="shared" ca="1" si="35"/>
        <v>7.5182384701254476E-6</v>
      </c>
      <c r="CQ149" s="49">
        <f t="shared" ca="1" si="35"/>
        <v>6.993710204767858E-6</v>
      </c>
      <c r="CR149" s="49">
        <f t="shared" ca="1" si="35"/>
        <v>6.5057769346677754E-6</v>
      </c>
      <c r="CS149" s="49">
        <f t="shared" ca="1" si="35"/>
        <v>6.0518855206211856E-6</v>
      </c>
      <c r="CT149" s="49">
        <f t="shared" ca="1" si="35"/>
        <v>5.6296609494150565E-6</v>
      </c>
      <c r="CU149" s="49">
        <f t="shared" ca="1" si="35"/>
        <v>5.2368939064326106E-6</v>
      </c>
      <c r="CV149" s="49">
        <f t="shared" ca="1" si="35"/>
        <v>4.8715292152861494E-6</v>
      </c>
      <c r="CW149" s="49">
        <f t="shared" ca="1" si="35"/>
        <v>4.5316550839871152E-6</v>
      </c>
      <c r="CX149" s="49">
        <f t="shared" ca="1" si="35"/>
        <v>4.2154931013833637E-6</v>
      </c>
      <c r="CY149" s="49">
        <f t="shared" ca="1" si="35"/>
        <v>3.9213889315194074E-6</v>
      </c>
      <c r="CZ149" s="49">
        <f t="shared" ca="1" si="35"/>
        <v>3.6478036572273564E-6</v>
      </c>
      <c r="DA149" s="49">
        <f t="shared" ca="1" si="35"/>
        <v>3.3933057276533541E-6</v>
      </c>
      <c r="DB149" s="49">
        <f t="shared" ca="1" si="35"/>
        <v>3.156563467584516E-6</v>
      </c>
      <c r="DC149" s="49">
        <f t="shared" ca="1" si="35"/>
        <v>2.9363381093809448E-6</v>
      </c>
      <c r="DD149" s="49">
        <f t="shared" ca="1" si="35"/>
        <v>2.7314773110520417E-6</v>
      </c>
      <c r="DE149" s="49">
        <f t="shared" ca="1" si="35"/>
        <v>2.5409091265600382E-6</v>
      </c>
      <c r="DF149" s="49">
        <f t="shared" ca="1" si="35"/>
        <v>2.3636363968000358E-6</v>
      </c>
      <c r="DG149" s="49">
        <f t="shared" ca="1" si="35"/>
        <v>2.1987315319070096E-6</v>
      </c>
      <c r="DH149" s="49">
        <f t="shared" ca="1" si="35"/>
        <v>2.0453316575879159E-6</v>
      </c>
      <c r="DI149" s="49">
        <f t="shared" ca="1" si="35"/>
        <v>1.9026341000817821E-6</v>
      </c>
      <c r="DJ149" s="49">
        <f t="shared" ca="1" si="35"/>
        <v>1.7698921861225879E-6</v>
      </c>
      <c r="DK149" s="49">
        <f t="shared" ca="1" si="35"/>
        <v>1.6464113359279887E-6</v>
      </c>
      <c r="DL149" s="49">
        <f t="shared" ca="1" si="35"/>
        <v>1.531545428770222E-6</v>
      </c>
      <c r="DM149" s="49">
        <f t="shared" ca="1" si="35"/>
        <v>1.4246934221118346E-6</v>
      </c>
      <c r="DN149" s="49">
        <f t="shared" ca="1" si="35"/>
        <v>1.32529620661566E-6</v>
      </c>
      <c r="DO149" s="49">
        <f t="shared" ca="1" si="35"/>
        <v>1.232833680572707E-6</v>
      </c>
      <c r="DP149" s="49">
        <f t="shared" ca="1" si="35"/>
        <v>1.1468220284397272E-6</v>
      </c>
      <c r="DQ149" s="49">
        <f t="shared" ca="1" si="35"/>
        <v>1.0668111892462576E-6</v>
      </c>
      <c r="DR149" s="49">
        <f t="shared" ca="1" si="35"/>
        <v>9.9238250162442588E-7</v>
      </c>
      <c r="DS149" s="49">
        <f t="shared" ca="1" si="35"/>
        <v>9.2314651313900081E-7</v>
      </c>
      <c r="DT149" s="49">
        <f t="shared" ca="1" si="35"/>
        <v>8.5874094245488443E-7</v>
      </c>
      <c r="DU149" s="49">
        <f t="shared" ca="1" si="35"/>
        <v>7.9882878367896212E-7</v>
      </c>
      <c r="DV149" s="49">
        <f t="shared" ca="1" si="35"/>
        <v>7.43096542957174E-7</v>
      </c>
      <c r="DW149" s="49">
        <f t="shared" ca="1" si="35"/>
        <v>6.9125259809969678E-7</v>
      </c>
      <c r="DX149" s="49">
        <f t="shared" ca="1" si="35"/>
        <v>6.4302567265088074E-7</v>
      </c>
      <c r="DY149" s="49">
        <f t="shared" ca="1" si="35"/>
        <v>5.9816341641942394E-7</v>
      </c>
      <c r="DZ149" s="49">
        <f t="shared" ca="1" si="35"/>
        <v>5.5643108504132449E-7</v>
      </c>
      <c r="EA149" s="49">
        <f t="shared" ref="EA149:GE149" ca="1" si="36">EA143/EA146</f>
        <v>5.1761031166634838E-7</v>
      </c>
      <c r="EB149" s="49">
        <f t="shared" ca="1" si="36"/>
        <v>4.8149796434078919E-7</v>
      </c>
      <c r="EC149" s="49">
        <f t="shared" ca="1" si="36"/>
        <v>4.4790508310771088E-7</v>
      </c>
      <c r="ED149" s="49">
        <f t="shared" ca="1" si="36"/>
        <v>4.1665589126298684E-7</v>
      </c>
      <c r="EE149" s="49">
        <f t="shared" ca="1" si="36"/>
        <v>3.8758687559347611E-7</v>
      </c>
      <c r="EF149" s="49">
        <f t="shared" ca="1" si="36"/>
        <v>3.605459307846289E-7</v>
      </c>
      <c r="EG149" s="49">
        <f t="shared" ca="1" si="36"/>
        <v>3.3539156352058496E-7</v>
      </c>
      <c r="EH149" s="49">
        <f t="shared" ca="1" si="36"/>
        <v>3.1199215211217204E-7</v>
      </c>
      <c r="EI149" s="49">
        <f t="shared" ca="1" si="36"/>
        <v>2.9022525777876471E-7</v>
      </c>
      <c r="EJ149" s="49">
        <f t="shared" ca="1" si="36"/>
        <v>2.6997698398024624E-7</v>
      </c>
      <c r="EK149" s="49">
        <f t="shared" ca="1" si="36"/>
        <v>2.5114138044674062E-7</v>
      </c>
      <c r="EL149" s="49">
        <f t="shared" ca="1" si="36"/>
        <v>2.3361988878766569E-7</v>
      </c>
      <c r="EM149" s="49">
        <f t="shared" ca="1" si="36"/>
        <v>2.1732082677922393E-7</v>
      </c>
      <c r="EN149" s="49">
        <f t="shared" ca="1" si="36"/>
        <v>2.0215890863183619E-7</v>
      </c>
      <c r="EO149" s="49">
        <f t="shared" ca="1" si="36"/>
        <v>1.8805479872728947E-7</v>
      </c>
      <c r="EP149" s="49">
        <f t="shared" ca="1" si="36"/>
        <v>1.7493469649050183E-7</v>
      </c>
      <c r="EQ149" s="49">
        <f t="shared" ca="1" si="36"/>
        <v>1.6272995022372261E-7</v>
      </c>
      <c r="ER149" s="49">
        <f t="shared" ca="1" si="36"/>
        <v>1.5137669788253266E-7</v>
      </c>
      <c r="ES149" s="49">
        <f t="shared" ca="1" si="36"/>
        <v>1.4081553291398384E-7</v>
      </c>
      <c r="ET149" s="49">
        <f t="shared" ca="1" si="36"/>
        <v>1.3099119340835704E-7</v>
      </c>
      <c r="EU149" s="49">
        <f t="shared" ca="1" si="36"/>
        <v>1.2185227293800657E-7</v>
      </c>
      <c r="EV149" s="49">
        <f t="shared" ca="1" si="36"/>
        <v>1.1335095157023866E-7</v>
      </c>
      <c r="EW149" s="49">
        <f t="shared" ca="1" si="36"/>
        <v>1.0544274564673365E-7</v>
      </c>
      <c r="EX149" s="49">
        <f t="shared" ca="1" si="36"/>
        <v>9.808627502021734E-8</v>
      </c>
      <c r="EY149" s="49">
        <f t="shared" ca="1" si="36"/>
        <v>9.1243046530434729E-8</v>
      </c>
      <c r="EZ149" s="49">
        <f t="shared" ca="1" si="36"/>
        <v>8.4877252586450898E-8</v>
      </c>
      <c r="FA149" s="49">
        <f t="shared" ca="1" si="36"/>
        <v>7.8955583801349686E-8</v>
      </c>
      <c r="FB149" s="49">
        <f t="shared" ca="1" si="36"/>
        <v>7.3447054698929931E-8</v>
      </c>
      <c r="FC149" s="49">
        <f t="shared" ca="1" si="36"/>
        <v>6.8322841580399934E-8</v>
      </c>
      <c r="FD149" s="49">
        <f t="shared" ca="1" si="36"/>
        <v>6.3556131702697609E-8</v>
      </c>
      <c r="FE149" s="49">
        <f t="shared" ca="1" si="36"/>
        <v>5.9121982979253578E-8</v>
      </c>
      <c r="FF149" s="49">
        <f t="shared" ca="1" si="36"/>
        <v>5.4997193469073093E-8</v>
      </c>
      <c r="FG149" s="49">
        <f t="shared" ca="1" si="36"/>
        <v>5.1160179971230785E-8</v>
      </c>
      <c r="FH149" s="49">
        <f t="shared" ca="1" si="36"/>
        <v>4.7590865089517002E-8</v>
      </c>
      <c r="FI149" s="49">
        <f t="shared" ca="1" si="36"/>
        <v>4.4270572176294889E-8</v>
      </c>
      <c r="FJ149" s="49">
        <f t="shared" ca="1" si="36"/>
        <v>4.1181927605855705E-8</v>
      </c>
      <c r="FK149" s="49">
        <f t="shared" ca="1" si="36"/>
        <v>3.8308769865912284E-8</v>
      </c>
      <c r="FL149" s="49">
        <f t="shared" ca="1" si="36"/>
        <v>3.5636064991546307E-8</v>
      </c>
      <c r="FM149" s="49">
        <f t="shared" ca="1" si="36"/>
        <v>3.3149827899112838E-8</v>
      </c>
      <c r="FN149" s="49">
        <f t="shared" ca="1" si="36"/>
        <v>3.0837049208477062E-8</v>
      </c>
      <c r="FO149" s="49">
        <f t="shared" ca="1" si="36"/>
        <v>2.8685627170676335E-8</v>
      </c>
      <c r="FP149" s="49">
        <f t="shared" ca="1" si="36"/>
        <v>2.6684304344815192E-8</v>
      </c>
      <c r="FQ149" s="49">
        <f t="shared" ca="1" si="36"/>
        <v>2.4822608692851339E-8</v>
      </c>
      <c r="FR149" s="49">
        <f t="shared" ca="1" si="36"/>
        <v>2.3090798784047756E-8</v>
      </c>
      <c r="FS149" s="49">
        <f t="shared" ca="1" si="36"/>
        <v>2.1479812822370005E-8</v>
      </c>
      <c r="FT149" s="49">
        <f t="shared" ca="1" si="36"/>
        <v>1.9981221230111634E-8</v>
      </c>
      <c r="FU149" s="49">
        <f t="shared" ca="1" si="36"/>
        <v>1.8587182539638726E-8</v>
      </c>
      <c r="FV149" s="49">
        <f t="shared" ca="1" si="36"/>
        <v>1.729040236245463E-8</v>
      </c>
      <c r="FW149" s="49">
        <f t="shared" ca="1" si="36"/>
        <v>1.6084095220888029E-8</v>
      </c>
      <c r="FX149" s="49">
        <f t="shared" ca="1" si="36"/>
        <v>1.4961949042686539E-8</v>
      </c>
      <c r="FY149" s="49">
        <f t="shared" ca="1" si="36"/>
        <v>1.3918092132731661E-8</v>
      </c>
      <c r="FZ149" s="49">
        <f t="shared" ca="1" si="36"/>
        <v>1.2947062449052707E-8</v>
      </c>
      <c r="GA149" s="49">
        <f t="shared" ca="1" si="36"/>
        <v>1.2043779022374611E-8</v>
      </c>
      <c r="GB149" s="49">
        <f t="shared" ca="1" si="36"/>
        <v>1.12035153696508E-8</v>
      </c>
      <c r="GC149" s="49">
        <f t="shared" ca="1" si="36"/>
        <v>1.042187476246586E-8</v>
      </c>
      <c r="GD149" s="49">
        <f t="shared" ca="1" si="36"/>
        <v>9.6947672208984737E-9</v>
      </c>
      <c r="GE149" s="49">
        <f t="shared" ca="1" si="36"/>
        <v>9.0183881124636958E-9</v>
      </c>
    </row>
    <row r="150" spans="1:187" x14ac:dyDescent="0.2">
      <c r="A150" s="21"/>
      <c r="L150" s="21">
        <f ca="1">NPV(10/100,L143:GE143)</f>
        <v>9.5607121957952312</v>
      </c>
    </row>
    <row r="151" spans="1:187" x14ac:dyDescent="0.2">
      <c r="A151" s="21"/>
      <c r="L151" s="21">
        <f ca="1">NPV(10/100,L147:GE147)</f>
        <v>6.2176160152385952E-2</v>
      </c>
      <c r="M151">
        <f ca="1">L150/L151</f>
        <v>153.76813512386624</v>
      </c>
    </row>
    <row r="152" spans="1:187" x14ac:dyDescent="0.2">
      <c r="L152" s="21">
        <f ca="1">NPV(10/100,L148:GE148)</f>
        <v>3.5900613204512155E-2</v>
      </c>
      <c r="M152">
        <f ca="1">L150/L152</f>
        <v>266.31055412149885</v>
      </c>
    </row>
    <row r="153" spans="1:187" x14ac:dyDescent="0.2">
      <c r="L153" s="21">
        <f ca="1">NPV(10/100,L149:GE149)</f>
        <v>1.6663098479582424E-2</v>
      </c>
      <c r="M153">
        <f ca="1">L150/L153</f>
        <v>573.76556992147255</v>
      </c>
    </row>
    <row r="154" spans="1:187" x14ac:dyDescent="0.2">
      <c r="A154" t="s">
        <v>78</v>
      </c>
      <c r="B154" s="16">
        <v>100</v>
      </c>
      <c r="C154" s="16">
        <f>B154*(1+'Data Set'!$K$28/100)</f>
        <v>101.49578032020521</v>
      </c>
      <c r="D154" s="16">
        <f>C154*(1+'Data Set'!$K$28/100)</f>
        <v>103.01393422807355</v>
      </c>
      <c r="E154" s="16">
        <f>D154*(1+'Data Set'!$K$28/100)</f>
        <v>104.55479638332622</v>
      </c>
      <c r="F154" s="16">
        <f>E154*(1+'Data Set'!$K$28/100)</f>
        <v>106.11870645145864</v>
      </c>
      <c r="G154" s="16">
        <f>F154*(1+'Data Set'!$K$28/100)</f>
        <v>107.70600917861589</v>
      </c>
      <c r="H154" s="16">
        <f>G154*(1+'Data Set'!$K$28/100)</f>
        <v>109.31705446758804</v>
      </c>
      <c r="I154" s="16">
        <f>H154*(1+'Data Set'!$K$28/100)</f>
        <v>110.95219745494222</v>
      </c>
      <c r="J154" s="16">
        <f>I154*(1+'Data Set'!$K$28/100)</f>
        <v>112.61179858930848</v>
      </c>
      <c r="K154" s="16">
        <f>J154*(1+'Data Set'!$K$28/100)</f>
        <v>114.29622371083649</v>
      </c>
      <c r="L154" s="16">
        <f>K154</f>
        <v>114.29622371083649</v>
      </c>
    </row>
    <row r="155" spans="1:187" x14ac:dyDescent="0.2">
      <c r="B155" s="15">
        <f ca="1">E$86/B154</f>
        <v>6.0000000000000001E-3</v>
      </c>
      <c r="C155" s="15">
        <f ca="1">F$86/C154</f>
        <v>6.0298073286320303E-3</v>
      </c>
      <c r="D155" s="15">
        <f ca="1">G$86/D154</f>
        <v>6.0597627367374243E-3</v>
      </c>
      <c r="E155" s="15">
        <f ca="1">H$86/E154</f>
        <v>6.089866959958435E-3</v>
      </c>
      <c r="F155" s="15">
        <f ca="1">I$86/F154</f>
        <v>6.1201207375919057E-3</v>
      </c>
      <c r="G155" s="15">
        <f ca="1">J$86/G154</f>
        <v>6.1505248126074242E-3</v>
      </c>
      <c r="H155" s="15">
        <f ca="1">K$86/H154</f>
        <v>6.1810799316655658E-3</v>
      </c>
      <c r="I155" s="15">
        <f ca="1">L$86/I154</f>
        <v>6.2117868451362322E-3</v>
      </c>
      <c r="J155" s="15">
        <f ca="1">M$86/J154</f>
        <v>6.2426463071170836E-3</v>
      </c>
      <c r="K155" s="15">
        <f ca="1">N$86/K154</f>
        <v>6.2736590754520439E-3</v>
      </c>
      <c r="L155" s="15">
        <f ca="1">O$86/L154</f>
        <v>8.3648787672693931E-2</v>
      </c>
      <c r="AK155" s="8" t="s">
        <v>0</v>
      </c>
      <c r="AL155" s="8"/>
      <c r="AM155" s="8"/>
      <c r="AN155" s="8"/>
      <c r="AO155" s="8"/>
      <c r="AP155" s="9"/>
      <c r="AQ155" s="9"/>
    </row>
    <row r="156" spans="1:187" x14ac:dyDescent="0.2">
      <c r="A156" t="s">
        <v>79</v>
      </c>
      <c r="B156" s="16">
        <v>100</v>
      </c>
      <c r="C156" s="16">
        <f>B156*(1+'Data Set'!$K$51/100)</f>
        <v>102.0432431536902</v>
      </c>
      <c r="D156" s="16">
        <f>C156*(1+'Data Set'!$K$51/100)</f>
        <v>104.12823473323142</v>
      </c>
      <c r="E156" s="16">
        <f>D156*(1+'Data Set'!$K$51/100)</f>
        <v>106.25582776047663</v>
      </c>
      <c r="F156" s="16">
        <f>E156*(1+'Data Set'!$K$51/100)</f>
        <v>108.42689268658943</v>
      </c>
      <c r="G156" s="16">
        <f>F156*(1+'Data Set'!$K$51/100)</f>
        <v>110.64231774816719</v>
      </c>
      <c r="H156" s="16">
        <f>G156*(1+'Data Set'!$K$51/100)</f>
        <v>112.90300933064077</v>
      </c>
      <c r="I156" s="16">
        <f>H156*(1+'Data Set'!$K$51/100)</f>
        <v>115.2098923390993</v>
      </c>
      <c r="J156" s="16">
        <f>I156*(1+'Data Set'!$K$51/100)</f>
        <v>117.5639105766918</v>
      </c>
      <c r="K156" s="16">
        <f>J156*(1+'Data Set'!$K$51/100)</f>
        <v>119.96602713076052</v>
      </c>
      <c r="L156" s="16">
        <f>K156*(1+'Data Set'!$K$51/100)</f>
        <v>122.41722476686391</v>
      </c>
      <c r="AI156" s="1"/>
      <c r="AK156" s="7">
        <v>-3</v>
      </c>
      <c r="AL156" s="7">
        <v>-2</v>
      </c>
      <c r="AM156" s="7">
        <v>-1</v>
      </c>
      <c r="AN156" s="7">
        <v>0</v>
      </c>
      <c r="AO156" s="7">
        <v>1</v>
      </c>
      <c r="AP156" s="7">
        <v>2</v>
      </c>
      <c r="AQ156" s="7">
        <v>3</v>
      </c>
    </row>
    <row r="157" spans="1:187" x14ac:dyDescent="0.2">
      <c r="B157" s="15">
        <f ca="1">E$86/B156</f>
        <v>6.0000000000000001E-3</v>
      </c>
      <c r="C157" s="15">
        <f ca="1">F$86/C156</f>
        <v>5.997457363034313E-3</v>
      </c>
      <c r="D157" s="15">
        <f ca="1">G$86/D156</f>
        <v>5.9949158035690819E-3</v>
      </c>
      <c r="E157" s="15">
        <f ca="1">H$86/E156</f>
        <v>5.9923753211476912E-3</v>
      </c>
      <c r="F157" s="15">
        <f ca="1">I$86/F156</f>
        <v>5.9898359153137213E-3</v>
      </c>
      <c r="G157" s="15">
        <f ca="1">J$86/G156</f>
        <v>5.9872975856109407E-3</v>
      </c>
      <c r="H157" s="15">
        <f ca="1">K$86/H156</f>
        <v>5.9847603315833168E-3</v>
      </c>
      <c r="I157" s="15">
        <f ca="1">L$86/I156</f>
        <v>5.9822241527750048E-3</v>
      </c>
      <c r="J157" s="15">
        <f ca="1">M$86/J156</f>
        <v>5.9796890487303607E-3</v>
      </c>
      <c r="K157" s="15">
        <f ca="1">N$86/K156</f>
        <v>5.9771550189939232E-3</v>
      </c>
      <c r="L157" s="15">
        <f ca="1">O$86/L156</f>
        <v>7.8099634811901103E-2</v>
      </c>
      <c r="AI157" s="3"/>
      <c r="AJ157" s="6">
        <v>4</v>
      </c>
      <c r="AK157" s="22">
        <f>1/($AJ157/100-AK$156/100)</f>
        <v>14.285714285714285</v>
      </c>
      <c r="AL157" s="23">
        <f>1/($AJ157/100-AL$156/100)</f>
        <v>16.666666666666668</v>
      </c>
      <c r="AM157" s="23">
        <f>1/($AJ157/100-AM$156/100)</f>
        <v>20</v>
      </c>
      <c r="AN157" s="23">
        <f>1/($AJ157/100-AN$156/100)</f>
        <v>25</v>
      </c>
      <c r="AO157" s="23">
        <f>1/($AJ157/100-AO$156/100)</f>
        <v>33.333333333333336</v>
      </c>
      <c r="AP157" s="23">
        <f>1/($AJ157/100-AP$156/100)</f>
        <v>50</v>
      </c>
      <c r="AQ157" s="24">
        <f>1/($AJ157/100-AQ$156/100)</f>
        <v>99.999999999999986</v>
      </c>
    </row>
    <row r="158" spans="1:187" x14ac:dyDescent="0.2">
      <c r="A158" t="s">
        <v>80</v>
      </c>
      <c r="B158" s="16">
        <v>100</v>
      </c>
      <c r="C158" s="16">
        <f>B158*(1+'Data Set'!$K$74/100)</f>
        <v>104.14910390691783</v>
      </c>
      <c r="D158" s="16">
        <f>C158*(1+'Data Set'!$K$74/100)</f>
        <v>108.47035844613967</v>
      </c>
      <c r="E158" s="16">
        <f>D158*(1+'Data Set'!$K$74/100)</f>
        <v>112.97090632627622</v>
      </c>
      <c r="F158" s="16">
        <f>E158*(1+'Data Set'!$K$74/100)</f>
        <v>117.65818661434022</v>
      </c>
      <c r="G158" s="16">
        <f>F158*(1+'Data Set'!$K$74/100)</f>
        <v>122.53994703196449</v>
      </c>
      <c r="H158" s="16">
        <f>G158*(1+'Data Set'!$K$74/100)</f>
        <v>127.62425676180277</v>
      </c>
      <c r="I158" s="16">
        <f>H158*(1+'Data Set'!$K$74/100)</f>
        <v>132.91951978528158</v>
      </c>
      <c r="J158" s="16">
        <f>I158*(1+'Data Set'!$K$74/100)</f>
        <v>138.43448877374911</v>
      </c>
      <c r="K158" s="16">
        <f>J158*(1+'Data Set'!$K$74/100)</f>
        <v>144.17827955598244</v>
      </c>
      <c r="L158" s="16">
        <f>K158*(1+'Data Set'!$K$74/100)</f>
        <v>150.16038618596662</v>
      </c>
      <c r="AI158" s="10"/>
      <c r="AJ158" s="13">
        <v>6</v>
      </c>
      <c r="AK158" s="25">
        <f>1/($AJ158/100-AK$156/100)</f>
        <v>11.111111111111111</v>
      </c>
      <c r="AL158" s="26">
        <f>1/($AJ158/100-AL$156/100)</f>
        <v>12.5</v>
      </c>
      <c r="AM158" s="26">
        <f>1/($AJ158/100-AM$156/100)</f>
        <v>14.285714285714286</v>
      </c>
      <c r="AN158" s="26">
        <f>1/($AJ158/100-AN$156/100)</f>
        <v>16.666666666666668</v>
      </c>
      <c r="AO158" s="26">
        <f>1/($AJ158/100-AO$156/100)</f>
        <v>20</v>
      </c>
      <c r="AP158" s="26">
        <f>1/($AJ158/100-AP$156/100)</f>
        <v>25.000000000000004</v>
      </c>
      <c r="AQ158" s="27">
        <f>1/($AJ158/100-AQ$156/100)</f>
        <v>33.333333333333336</v>
      </c>
    </row>
    <row r="159" spans="1:187" x14ac:dyDescent="0.2">
      <c r="B159" s="15">
        <f ca="1">E$86/B158</f>
        <v>6.0000000000000001E-3</v>
      </c>
      <c r="C159" s="15">
        <f ca="1">F$86/C158</f>
        <v>5.8761907404116373E-3</v>
      </c>
      <c r="D159" s="15">
        <f ca="1">G$86/D158</f>
        <v>5.7549362696165769E-3</v>
      </c>
      <c r="E159" s="15">
        <f ca="1">H$86/E158</f>
        <v>5.6361838698633362E-3</v>
      </c>
      <c r="F159" s="15">
        <f ca="1">I$86/F158</f>
        <v>5.5198819112247275E-3</v>
      </c>
      <c r="G159" s="15">
        <f ca="1">J$86/G158</f>
        <v>5.4059798291507385E-3</v>
      </c>
      <c r="H159" s="15">
        <f ca="1">K$86/H158</f>
        <v>5.2944281024846097E-3</v>
      </c>
      <c r="I159" s="15">
        <f ca="1">L$86/I158</f>
        <v>5.1851782319325343E-3</v>
      </c>
      <c r="J159" s="15">
        <f ca="1">M$86/J158</f>
        <v>5.0781827189776583E-3</v>
      </c>
      <c r="K159" s="15">
        <f ca="1">N$86/K158</f>
        <v>4.9733950452291505E-3</v>
      </c>
      <c r="L159" s="15">
        <f ca="1">O$86/L158</f>
        <v>6.3670191531992715E-2</v>
      </c>
      <c r="AI159" s="12"/>
      <c r="AJ159" s="13">
        <v>8</v>
      </c>
      <c r="AK159" s="25">
        <f>1/($AJ159/100-AK$156/100)</f>
        <v>9.0909090909090917</v>
      </c>
      <c r="AL159" s="26">
        <f>1/($AJ159/100-AL$156/100)</f>
        <v>10</v>
      </c>
      <c r="AM159" s="26">
        <f>1/($AJ159/100-AM$156/100)</f>
        <v>11.111111111111111</v>
      </c>
      <c r="AN159" s="26">
        <f>1/($AJ159/100-AN$156/100)</f>
        <v>12.5</v>
      </c>
      <c r="AO159" s="26">
        <f>1/($AJ159/100-AO$156/100)</f>
        <v>14.285714285714285</v>
      </c>
      <c r="AP159" s="26">
        <f>1/($AJ159/100-AP$156/100)</f>
        <v>16.666666666666668</v>
      </c>
      <c r="AQ159" s="27">
        <f>1/($AJ159/100-AQ$156/100)</f>
        <v>20</v>
      </c>
    </row>
    <row r="160" spans="1:187" x14ac:dyDescent="0.2">
      <c r="A160" t="s">
        <v>76</v>
      </c>
      <c r="B160" s="16">
        <v>100</v>
      </c>
      <c r="C160" s="16">
        <f>B160*(1+'Data Set'!$K$97/100)</f>
        <v>110.97501701176242</v>
      </c>
      <c r="D160" s="16">
        <f>C160*(1+'Data Set'!$K$97/100)</f>
        <v>123.15454400760959</v>
      </c>
      <c r="E160" s="16">
        <f>D160*(1+'Data Set'!$K$97/100)</f>
        <v>136.67077616320319</v>
      </c>
      <c r="F160" s="16">
        <f>E160*(1+'Data Set'!$K$97/100)</f>
        <v>151.67041709722247</v>
      </c>
      <c r="G160" s="16">
        <f>F160*(1+'Data Set'!$K$97/100)</f>
        <v>168.31627117545366</v>
      </c>
      <c r="H160" s="16">
        <f>G160*(1+'Data Set'!$K$97/100)</f>
        <v>186.78901057052389</v>
      </c>
      <c r="I160" s="16">
        <f>H160*(1+'Data Set'!$K$97/100)</f>
        <v>207.28913625674159</v>
      </c>
      <c r="J160" s="16">
        <f>I160*(1+'Data Set'!$K$97/100)</f>
        <v>230.03915422445436</v>
      </c>
      <c r="K160" s="16">
        <f>J160*(1+'Data Set'!$K$97/100)</f>
        <v>255.28599053430261</v>
      </c>
      <c r="L160" s="16">
        <f>K160*(1+'Data Set'!$K$97/100)</f>
        <v>283.30367142408852</v>
      </c>
      <c r="AI160" s="12" t="s">
        <v>2</v>
      </c>
      <c r="AJ160" s="13">
        <v>10</v>
      </c>
      <c r="AK160" s="25">
        <f>1/($AJ160/100-AK$156/100)</f>
        <v>7.6923076923076916</v>
      </c>
      <c r="AL160" s="26">
        <f>1/($AJ160/100-AL$156/100)</f>
        <v>8.3333333333333321</v>
      </c>
      <c r="AM160" s="26">
        <f>1/($AJ160/100-AM$156/100)</f>
        <v>9.0909090909090917</v>
      </c>
      <c r="AN160" s="26">
        <f>1/($AJ160/100-AN$156/100)</f>
        <v>10</v>
      </c>
      <c r="AO160" s="26">
        <f>1/($AJ160/100-AO$156/100)</f>
        <v>11.111111111111109</v>
      </c>
      <c r="AP160" s="26">
        <f>1/($AJ160/100-AP$156/100)</f>
        <v>12.5</v>
      </c>
      <c r="AQ160" s="27">
        <f>1/($AJ160/100-AQ$156/100)</f>
        <v>14.285714285714285</v>
      </c>
    </row>
    <row r="161" spans="1:43" x14ac:dyDescent="0.2">
      <c r="B161" s="15">
        <f ca="1">E$86/B160</f>
        <v>6.0000000000000001E-3</v>
      </c>
      <c r="C161" s="15">
        <f ca="1">F$86/C160</f>
        <v>5.5147547302032236E-3</v>
      </c>
      <c r="D161" s="15">
        <f ca="1">G$86/D160</f>
        <v>5.0687532890498046E-3</v>
      </c>
      <c r="E161" s="15">
        <f ca="1">H$86/E160</f>
        <v>4.6588218628367591E-3</v>
      </c>
      <c r="F161" s="15">
        <f ca="1">I$86/F160</f>
        <v>4.2820433175422019E-3</v>
      </c>
      <c r="G161" s="15">
        <f ca="1">J$86/G160</f>
        <v>3.9357364400584927E-3</v>
      </c>
      <c r="H161" s="15">
        <f ca="1">K$86/H160</f>
        <v>3.6174368582742949E-3</v>
      </c>
      <c r="I161" s="15">
        <f ca="1">L$86/I160</f>
        <v>3.3248795042299419E-3</v>
      </c>
      <c r="J161" s="15">
        <f ca="1">M$86/J160</f>
        <v>3.055982495551304E-3</v>
      </c>
      <c r="K161" s="15">
        <f ca="1">N$86/K160</f>
        <v>2.8088323204599674E-3</v>
      </c>
      <c r="L161" s="15">
        <f ca="1">O$86/L160</f>
        <v>3.3747323149464714E-2</v>
      </c>
      <c r="AI161" s="12"/>
      <c r="AJ161" s="13">
        <v>12</v>
      </c>
      <c r="AK161" s="25">
        <f>1/($AJ161/100-AK$156/100)</f>
        <v>6.666666666666667</v>
      </c>
      <c r="AL161" s="26">
        <f>1/($AJ161/100-AL$156/100)</f>
        <v>7.1428571428571432</v>
      </c>
      <c r="AM161" s="26">
        <f>1/($AJ161/100-AM$156/100)</f>
        <v>7.6923076923076916</v>
      </c>
      <c r="AN161" s="26">
        <f>1/($AJ161/100-AN$156/100)</f>
        <v>8.3333333333333339</v>
      </c>
      <c r="AO161" s="26">
        <f>1/($AJ161/100-AO$156/100)</f>
        <v>9.0909090909090917</v>
      </c>
      <c r="AP161" s="26">
        <f>1/($AJ161/100-AP$156/100)</f>
        <v>10</v>
      </c>
      <c r="AQ161" s="27">
        <f>1/($AJ161/100-AQ$156/100)</f>
        <v>11.111111111111111</v>
      </c>
    </row>
    <row r="162" spans="1:43" x14ac:dyDescent="0.2">
      <c r="A162" t="s">
        <v>81</v>
      </c>
      <c r="B162" s="16">
        <v>100</v>
      </c>
      <c r="C162" s="16">
        <f>B162*(1+'Data Set'!$K$111/100)</f>
        <v>107.00884611645766</v>
      </c>
      <c r="D162" s="16">
        <f>C162*(1+'Data Set'!$K$111/100)</f>
        <v>114.50893147175717</v>
      </c>
      <c r="E162" s="16">
        <f>D162*(1+'Data Set'!$K$111/100)</f>
        <v>122.5346862682126</v>
      </c>
      <c r="F162" s="16">
        <f>E162*(1+'Data Set'!$K$111/100)</f>
        <v>131.12295386803581</v>
      </c>
      <c r="G162" s="16">
        <f>F162*(1+'Data Set'!$K$111/100)</f>
        <v>140.3131599280002</v>
      </c>
      <c r="H162" s="16">
        <f>G162*(1+'Data Set'!$K$111/100)</f>
        <v>150.14749338849288</v>
      </c>
      <c r="I162" s="16">
        <f>H162*(1+'Data Set'!$K$111/100)</f>
        <v>160.67110014781079</v>
      </c>
      <c r="J162" s="16">
        <f>I162*(1+'Data Set'!$K$111/100)</f>
        <v>171.93229031079045</v>
      </c>
      <c r="K162" s="16">
        <f>J162*(1+'Data Set'!$K$111/100)</f>
        <v>183.982759963175</v>
      </c>
      <c r="L162" s="16">
        <f>K162*(1+'Data Set'!$K$111/100)</f>
        <v>196.87782848980561</v>
      </c>
      <c r="AI162" s="12"/>
      <c r="AJ162" s="13">
        <v>14</v>
      </c>
      <c r="AK162" s="25">
        <f>1/($AJ162/100-AK$156/100)</f>
        <v>5.8823529411764701</v>
      </c>
      <c r="AL162" s="26">
        <f>1/($AJ162/100-AL$156/100)</f>
        <v>6.25</v>
      </c>
      <c r="AM162" s="26">
        <f>1/($AJ162/100-AM$156/100)</f>
        <v>6.6666666666666661</v>
      </c>
      <c r="AN162" s="26">
        <f>1/($AJ162/100-AN$156/100)</f>
        <v>7.1428571428571423</v>
      </c>
      <c r="AO162" s="26">
        <f>1/($AJ162/100-AO$156/100)</f>
        <v>7.6923076923076916</v>
      </c>
      <c r="AP162" s="26">
        <f>1/($AJ162/100-AP$156/100)</f>
        <v>8.3333333333333321</v>
      </c>
      <c r="AQ162" s="27">
        <f>1/($AJ162/100-AQ$156/100)</f>
        <v>9.0909090909090899</v>
      </c>
    </row>
    <row r="163" spans="1:43" x14ac:dyDescent="0.2">
      <c r="B163" s="15">
        <f ca="1">E$86/B162</f>
        <v>6.0000000000000001E-3</v>
      </c>
      <c r="C163" s="15">
        <f ca="1">F$86/C162</f>
        <v>5.7191533430232559E-3</v>
      </c>
      <c r="D163" s="15">
        <f ca="1">G$86/D162</f>
        <v>5.4514524935023474E-3</v>
      </c>
      <c r="E163" s="15">
        <f ca="1">H$86/E162</f>
        <v>5.1962821254244018E-3</v>
      </c>
      <c r="F163" s="15">
        <f ca="1">I$86/F162</f>
        <v>4.9530557148188253E-3</v>
      </c>
      <c r="G163" s="15">
        <f ca="1">J$86/G162</f>
        <v>4.7212141915977546E-3</v>
      </c>
      <c r="H163" s="15">
        <f ca="1">K$86/H162</f>
        <v>4.5002246545008569E-3</v>
      </c>
      <c r="I163" s="15">
        <f ca="1">L$86/I162</f>
        <v>4.2895791461907079E-3</v>
      </c>
      <c r="J163" s="15">
        <f ca="1">M$86/J162</f>
        <v>4.0887934856832378E-3</v>
      </c>
      <c r="K163" s="15">
        <f ca="1">N$86/K162</f>
        <v>3.8974061554295E-3</v>
      </c>
      <c r="L163" s="15">
        <f ca="1">O$86/L162</f>
        <v>4.8561793993342144E-2</v>
      </c>
      <c r="AI163" s="3"/>
      <c r="AJ163" s="14">
        <v>16</v>
      </c>
      <c r="AK163" s="28">
        <f>1/($AJ163/100-AK$156/100)</f>
        <v>5.2631578947368425</v>
      </c>
      <c r="AL163" s="29">
        <f>1/($AJ163/100-AL$156/100)</f>
        <v>5.5555555555555554</v>
      </c>
      <c r="AM163" s="29">
        <f>1/($AJ163/100-AM$156/100)</f>
        <v>5.8823529411764701</v>
      </c>
      <c r="AN163" s="29">
        <f>1/($AJ163/100-AN$156/100)</f>
        <v>6.25</v>
      </c>
      <c r="AO163" s="29">
        <f>1/($AJ163/100-AO$156/100)</f>
        <v>6.666666666666667</v>
      </c>
      <c r="AP163" s="29">
        <f>1/($AJ163/100-AP$156/100)</f>
        <v>7.1428571428571423</v>
      </c>
      <c r="AQ163" s="30">
        <f>1/($AJ163/100-AQ$156/100)</f>
        <v>7.6923076923076916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I163"/>
  <sheetViews>
    <sheetView showGridLines="0" topLeftCell="A44" workbookViewId="0">
      <selection activeCell="A73" sqref="A1:A1048576"/>
    </sheetView>
  </sheetViews>
  <sheetFormatPr defaultRowHeight="11.25" x14ac:dyDescent="0.2"/>
  <cols>
    <col min="1" max="2" width="10.33203125" bestFit="1" customWidth="1"/>
    <col min="3" max="15" width="8.83203125" customWidth="1"/>
    <col min="16" max="19" width="9.6640625" bestFit="1" customWidth="1"/>
    <col min="20" max="20" width="10.1640625" bestFit="1" customWidth="1"/>
    <col min="21" max="146" width="9.5" bestFit="1" customWidth="1"/>
    <col min="147" max="174" width="10" bestFit="1" customWidth="1"/>
  </cols>
  <sheetData>
    <row r="1" spans="1:49" hidden="1" x14ac:dyDescent="0.2"/>
    <row r="2" spans="1:49" hidden="1" x14ac:dyDescent="0.2"/>
    <row r="3" spans="1:49" hidden="1" x14ac:dyDescent="0.2">
      <c r="A3" s="80">
        <v>1</v>
      </c>
      <c r="B3" s="21" t="s">
        <v>36</v>
      </c>
      <c r="D3" s="81">
        <v>30</v>
      </c>
      <c r="E3" s="21" t="s">
        <v>38</v>
      </c>
      <c r="F3" s="21"/>
      <c r="G3" s="21"/>
      <c r="H3" s="21"/>
      <c r="I3" s="21"/>
      <c r="J3" s="21"/>
      <c r="K3" s="21"/>
      <c r="L3" s="21"/>
      <c r="M3" s="21"/>
      <c r="N3" s="21"/>
    </row>
    <row r="4" spans="1:49" hidden="1" x14ac:dyDescent="0.2">
      <c r="A4" s="81">
        <v>10</v>
      </c>
      <c r="B4" s="21" t="s">
        <v>97</v>
      </c>
      <c r="D4" s="81">
        <v>10</v>
      </c>
      <c r="E4" t="s">
        <v>2</v>
      </c>
      <c r="F4" s="21"/>
      <c r="G4" s="21"/>
      <c r="H4" s="21"/>
      <c r="I4" s="21"/>
      <c r="J4" s="21"/>
      <c r="K4" s="21"/>
      <c r="L4" s="21"/>
      <c r="M4" s="21"/>
      <c r="N4" s="21"/>
    </row>
    <row r="5" spans="1:49" hidden="1" x14ac:dyDescent="0.2">
      <c r="A5" s="98">
        <v>0</v>
      </c>
      <c r="B5" s="21" t="s">
        <v>98</v>
      </c>
      <c r="D5" s="21"/>
      <c r="E5" s="21" t="s">
        <v>99</v>
      </c>
      <c r="F5" s="21"/>
      <c r="G5" s="21"/>
      <c r="H5" s="21"/>
      <c r="I5" s="21"/>
      <c r="J5" s="21"/>
      <c r="K5" s="21"/>
      <c r="L5" s="21"/>
      <c r="M5" s="21"/>
      <c r="N5" s="21"/>
    </row>
    <row r="6" spans="1:49" hidden="1" x14ac:dyDescent="0.2">
      <c r="A6" s="81"/>
      <c r="B6" s="21"/>
    </row>
    <row r="7" spans="1:49" hidden="1" x14ac:dyDescent="0.2">
      <c r="A7" s="85" t="s">
        <v>101</v>
      </c>
      <c r="B7" s="21"/>
    </row>
    <row r="8" spans="1:49" ht="3" hidden="1" customHeight="1" x14ac:dyDescent="0.2">
      <c r="A8" s="2"/>
      <c r="B8" s="19"/>
      <c r="C8" s="82"/>
      <c r="D8" s="2"/>
      <c r="E8" s="2"/>
      <c r="F8" s="2"/>
      <c r="G8" s="2"/>
      <c r="H8" s="2"/>
      <c r="I8" s="2"/>
    </row>
    <row r="9" spans="1:49" hidden="1" x14ac:dyDescent="0.2">
      <c r="C9" s="4" t="s">
        <v>39</v>
      </c>
      <c r="D9" s="4"/>
      <c r="E9" s="4"/>
      <c r="F9" s="4"/>
      <c r="G9" s="4"/>
      <c r="H9" s="4"/>
      <c r="I9" s="4"/>
    </row>
    <row r="10" spans="1:49" hidden="1" x14ac:dyDescent="0.2">
      <c r="C10" s="20">
        <v>-6</v>
      </c>
      <c r="D10" s="20">
        <v>-4</v>
      </c>
      <c r="E10" s="20">
        <v>-2</v>
      </c>
      <c r="F10" s="20">
        <v>0</v>
      </c>
      <c r="G10" s="20">
        <v>2</v>
      </c>
      <c r="H10" s="20">
        <v>4</v>
      </c>
      <c r="I10" s="20">
        <v>6</v>
      </c>
      <c r="L10" s="31"/>
    </row>
    <row r="11" spans="1:49" hidden="1" x14ac:dyDescent="0.2">
      <c r="A11" s="10"/>
      <c r="B11" s="33">
        <v>4</v>
      </c>
      <c r="C11" s="15">
        <f ca="1">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EBITDA*((1+C$10/100)^9)*(1-(TaxRate+Capex-NWC)/100))+(EBITDA*((1+C$10/100)^9)*$B11/(1+WACC/100)^10))</f>
        <v>3.8549342929166892</v>
      </c>
      <c r="D11" s="15">
        <f ca="1">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EBITDA*((1+D$10/100)^9)*(1-(TaxRate+Capex-NWC)/100))+(EBITDA*((1+D$10/100)^9)*$B11/(1+WACC/100)^10))</f>
        <v>4.25519979030949</v>
      </c>
      <c r="E11" s="15">
        <f ca="1">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EBITDA*((1+E$10/100)^9)*(1-(TaxRate+Capex-NWC)/100))+(EBITDA*((1+E$10/100)^9)*$B11/(1+WACC/100)^10))</f>
        <v>4.710698730710444</v>
      </c>
      <c r="F11" s="15">
        <f ca="1">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EBITDA*((1+F$10/100)^9)*(1-(TaxRate+Capex-NWC)/100))+(EBITDA*((1+F$10/100)^9)*$B11/(1+WACC/100)^10))</f>
        <v>5.228913421140934</v>
      </c>
      <c r="G11" s="15">
        <f ca="1">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EBITDA*((1+G$10/100)^9)*(1-(TaxRate+Capex-NWC)/100))+(EBITDA*((1+G$10/100)^9)*$B11/(1+WACC/100)^10))</f>
        <v>5.8182262917100616</v>
      </c>
      <c r="H11" s="15">
        <f ca="1">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EBITDA*((1+H$10/100)^9)*(1-(TaxRate+Capex-NWC)/100))+(EBITDA*((1+H$10/100)^9)*$B11/(1+WACC/100)^10))</f>
        <v>6.4880107645127172</v>
      </c>
      <c r="I11" s="15">
        <f ca="1">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EBITDA*((1+I$10/100)^9)*(1-(TaxRate+Capex-NWC)/100))+(EBITDA*((1+I$10/100)^9)*$B11/(1+WACC/100)^10))</f>
        <v>7.2487294242170401</v>
      </c>
      <c r="J11" s="36"/>
      <c r="K11" s="36"/>
      <c r="L11" s="93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</row>
    <row r="12" spans="1:49" hidden="1" x14ac:dyDescent="0.2">
      <c r="A12" s="10"/>
      <c r="B12" s="34">
        <v>6</v>
      </c>
      <c r="C12" s="32">
        <f ca="1">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EBITDA*((1+C$10/100)^9)*(1-(TaxRate+Capex-NWC)/100))+(EBITDA*((1+C$10/100)^9)*$B12/(1+WACC/100)^10))</f>
        <v>4.2967628946711791</v>
      </c>
      <c r="D12" s="32">
        <f ca="1">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EBITDA*((1+D$10/100)^9)*(1-(TaxRate+Capex-NWC)/100))+(EBITDA*((1+D$10/100)^9)*$B12/(1+WACC/100)^10))</f>
        <v>4.7892034598933844</v>
      </c>
      <c r="E12" s="32">
        <f ca="1">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EBITDA*((1+E$10/100)^9)*(1-(TaxRate+Capex-NWC)/100))+(EBITDA*((1+E$10/100)^9)*$B12/(1+WACC/100)^10))</f>
        <v>5.3535904402427814</v>
      </c>
      <c r="F12" s="32">
        <f ca="1">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EBITDA*((1+F$10/100)^9)*(1-(TaxRate+Capex-NWC)/100))+(EBITDA*((1+F$10/100)^9)*$B12/(1+WACC/100)^10))</f>
        <v>5.9999999999999964</v>
      </c>
      <c r="G12" s="32">
        <f ca="1">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EBITDA*((1+G$10/100)^9)*(1-(TaxRate+Capex-NWC)/100))+(EBITDA*((1+G$10/100)^9)*$B12/(1+WACC/100)^10))</f>
        <v>6.7397461318689302</v>
      </c>
      <c r="H12" s="32">
        <f ca="1">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EBITDA*((1+H$10/100)^9)*(1-(TaxRate+Capex-NWC)/100))+(EBITDA*((1+H$10/100)^9)*$B12/(1+WACC/100)^10))</f>
        <v>7.5855074006024923</v>
      </c>
      <c r="I12" s="32">
        <f ca="1">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EBITDA*((1+I$10/100)^9)*(1-(TaxRate+Capex-NWC)/100))+(EBITDA*((1+I$10/100)^9)*$B12/(1+WACC/100)^10))</f>
        <v>8.5514639747687973</v>
      </c>
      <c r="J12" s="86"/>
      <c r="K12" s="36"/>
      <c r="L12" s="93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49" hidden="1" x14ac:dyDescent="0.2">
      <c r="A13" s="50" t="s">
        <v>3</v>
      </c>
      <c r="B13" s="34">
        <v>8</v>
      </c>
      <c r="C13" s="32">
        <f ca="1">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EBITDA*((1+C$10/100)^9)*(1-(TaxRate+Capex-NWC)/100))+(EBITDA*((1+C$10/100)^9)*$B13/(1+WACC/100)^10))</f>
        <v>4.7385914964256681</v>
      </c>
      <c r="D13" s="32">
        <f ca="1">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EBITDA*((1+D$10/100)^9)*(1-(TaxRate+Capex-NWC)/100))+(EBITDA*((1+D$10/100)^9)*$B13/(1+WACC/100)^10))</f>
        <v>5.3232071294772805</v>
      </c>
      <c r="E13" s="32">
        <f ca="1">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EBITDA*((1+E$10/100)^9)*(1-(TaxRate+Capex-NWC)/100))+(EBITDA*((1+E$10/100)^9)*$B13/(1+WACC/100)^10))</f>
        <v>5.996482149775118</v>
      </c>
      <c r="F13" s="32">
        <f ca="1">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EBITDA*((1+F$10/100)^9)*(1-(TaxRate+Capex-NWC)/100))+(EBITDA*((1+F$10/100)^9)*$B13/(1+WACC/100)^10))</f>
        <v>6.7710865788590597</v>
      </c>
      <c r="G13" s="32">
        <f ca="1">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EBITDA*((1+G$10/100)^9)*(1-(TaxRate+Capex-NWC)/100))+(EBITDA*((1+G$10/100)^9)*$B13/(1+WACC/100)^10))</f>
        <v>7.6612659720277971</v>
      </c>
      <c r="H13" s="32">
        <f ca="1">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EBITDA*((1+H$10/100)^9)*(1-(TaxRate+Capex-NWC)/100))+(EBITDA*((1+H$10/100)^9)*$B13/(1+WACC/100)^10))</f>
        <v>8.6830040366922674</v>
      </c>
      <c r="I13" s="32">
        <f ca="1">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EBITDA*((1+I$10/100)^9)*(1-(TaxRate+Capex-NWC)/100))+(EBITDA*((1+I$10/100)^9)*$B13/(1+WACC/100)^10))</f>
        <v>9.8541985253205553</v>
      </c>
      <c r="J13" s="86"/>
      <c r="K13" s="36"/>
      <c r="L13" s="93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49" hidden="1" x14ac:dyDescent="0.2">
      <c r="A14" s="35" t="s">
        <v>37</v>
      </c>
      <c r="B14" s="34">
        <v>10</v>
      </c>
      <c r="C14" s="32">
        <f ca="1">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EBITDA*((1+C$10/100)^9)*(1-(TaxRate+Capex-NWC)/100))+(EBITDA*((1+C$10/100)^9)*$B14/(1+WACC/100)^10))</f>
        <v>5.1804200981801571</v>
      </c>
      <c r="D14" s="32">
        <f ca="1">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EBITDA*((1+D$10/100)^9)*(1-(TaxRate+Capex-NWC)/100))+(EBITDA*((1+D$10/100)^9)*$B14/(1+WACC/100)^10))</f>
        <v>5.8572107990611748</v>
      </c>
      <c r="E14" s="32">
        <f ca="1">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EBITDA*((1+E$10/100)^9)*(1-(TaxRate+Capex-NWC)/100))+(EBITDA*((1+E$10/100)^9)*$B14/(1+WACC/100)^10))</f>
        <v>6.6393738593074545</v>
      </c>
      <c r="F14" s="32">
        <f ca="1">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EBITDA*((1+F$10/100)^9)*(1-(TaxRate+Capex-NWC)/100))+(EBITDA*((1+F$10/100)^9)*$B14/(1+WACC/100)^10))</f>
        <v>7.542173157718123</v>
      </c>
      <c r="G14" s="32">
        <f ca="1">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EBITDA*((1+G$10/100)^9)*(1-(TaxRate+Capex-NWC)/100))+(EBITDA*((1+G$10/100)^9)*$B14/(1+WACC/100)^10))</f>
        <v>8.582785812186664</v>
      </c>
      <c r="H14" s="32">
        <f ca="1">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EBITDA*((1+H$10/100)^9)*(1-(TaxRate+Capex-NWC)/100))+(EBITDA*((1+H$10/100)^9)*$B14/(1+WACC/100)^10))</f>
        <v>9.7805006727820434</v>
      </c>
      <c r="I14" s="32">
        <f ca="1">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EBITDA*((1+I$10/100)^9)*(1-(TaxRate+Capex-NWC)/100))+(EBITDA*((1+I$10/100)^9)*$B14/(1+WACC/100)^10))</f>
        <v>11.156933075872313</v>
      </c>
      <c r="J14" s="86"/>
      <c r="K14" s="17"/>
      <c r="L14" s="93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49" hidden="1" x14ac:dyDescent="0.2">
      <c r="A15" s="35" t="s">
        <v>5</v>
      </c>
      <c r="B15" s="34">
        <v>12</v>
      </c>
      <c r="C15" s="32">
        <f ca="1">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EBITDA*((1+C$10/100)^9)*(1-(TaxRate+Capex-NWC)/100))+(EBITDA*((1+C$10/100)^9)*$B15/(1+WACC/100)^10))</f>
        <v>5.6222486999346462</v>
      </c>
      <c r="D15" s="32">
        <f ca="1">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EBITDA*((1+D$10/100)^9)*(1-(TaxRate+Capex-NWC)/100))+(EBITDA*((1+D$10/100)^9)*$B15/(1+WACC/100)^10))</f>
        <v>6.39121446864507</v>
      </c>
      <c r="E15" s="32">
        <f ca="1">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EBITDA*((1+E$10/100)^9)*(1-(TaxRate+Capex-NWC)/100))+(EBITDA*((1+E$10/100)^9)*$B15/(1+WACC/100)^10))</f>
        <v>7.2822655688397919</v>
      </c>
      <c r="F15" s="32">
        <f ca="1">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EBITDA*((1+F$10/100)^9)*(1-(TaxRate+Capex-NWC)/100))+(EBITDA*((1+F$10/100)^9)*$B15/(1+WACC/100)^10))</f>
        <v>8.3132597365771854</v>
      </c>
      <c r="G15" s="32">
        <f ca="1">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EBITDA*((1+G$10/100)^9)*(1-(TaxRate+Capex-NWC)/100))+(EBITDA*((1+G$10/100)^9)*$B15/(1+WACC/100)^10))</f>
        <v>9.5043056523455327</v>
      </c>
      <c r="H15" s="32">
        <f ca="1">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EBITDA*((1+H$10/100)^9)*(1-(TaxRate+Capex-NWC)/100))+(EBITDA*((1+H$10/100)^9)*$B15/(1+WACC/100)^10))</f>
        <v>10.877997308871819</v>
      </c>
      <c r="I15" s="32">
        <f ca="1">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EBITDA*((1+I$10/100)^9)*(1-(TaxRate+Capex-NWC)/100))+(EBITDA*((1+I$10/100)^9)*$B15/(1+WACC/100)^10))</f>
        <v>12.459667626424071</v>
      </c>
      <c r="J15" s="36"/>
      <c r="K15" s="36"/>
      <c r="L15" s="93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49" hidden="1" x14ac:dyDescent="0.2">
      <c r="A16" s="10"/>
      <c r="B16" s="34">
        <v>14</v>
      </c>
      <c r="C16" s="32">
        <f ca="1">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EBITDA*((1+C$10/100)^9)*(1-(TaxRate+Capex-NWC)/100))+(EBITDA*((1+C$10/100)^9)*$B16/(1+WACC/100)^10))</f>
        <v>6.0640773016891361</v>
      </c>
      <c r="D16" s="32">
        <f ca="1">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EBITDA*((1+D$10/100)^9)*(1-(TaxRate+Capex-NWC)/100))+(EBITDA*((1+D$10/100)^9)*$B16/(1+WACC/100)^10))</f>
        <v>6.9252181382289653</v>
      </c>
      <c r="E16" s="32">
        <f ca="1">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EBITDA*((1+E$10/100)^9)*(1-(TaxRate+Capex-NWC)/100))+(EBITDA*((1+E$10/100)^9)*$B16/(1+WACC/100)^10))</f>
        <v>7.9251572783721294</v>
      </c>
      <c r="F16" s="32">
        <f ca="1">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EBITDA*((1+F$10/100)^9)*(1-(TaxRate+Capex-NWC)/100))+(EBITDA*((1+F$10/100)^9)*$B16/(1+WACC/100)^10))</f>
        <v>9.0843463154362478</v>
      </c>
      <c r="G16" s="32">
        <f ca="1">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EBITDA*((1+G$10/100)^9)*(1-(TaxRate+Capex-NWC)/100))+(EBITDA*((1+G$10/100)^9)*$B16/(1+WACC/100)^10))</f>
        <v>10.4258254925044</v>
      </c>
      <c r="H16" s="32">
        <f ca="1">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EBITDA*((1+H$10/100)^9)*(1-(TaxRate+Capex-NWC)/100))+(EBITDA*((1+H$10/100)^9)*$B16/(1+WACC/100)^10))</f>
        <v>11.975493944961594</v>
      </c>
      <c r="I16" s="32">
        <f ca="1">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EBITDA*((1+I$10/100)^9)*(1-(TaxRate+Capex-NWC)/100))+(EBITDA*((1+I$10/100)^9)*$B16/(1+WACC/100)^10))</f>
        <v>13.762402176975828</v>
      </c>
      <c r="J16" s="86"/>
      <c r="K16" s="86"/>
      <c r="L16" s="93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1:23" hidden="1" x14ac:dyDescent="0.2">
      <c r="A17" s="10"/>
      <c r="B17" s="34">
        <v>16</v>
      </c>
      <c r="C17" s="32">
        <f ca="1">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EBITDA*((1+C$10/100)^9)*(1-(TaxRate+Capex-NWC)/100))+(EBITDA*((1+C$10/100)^9)*$B17/(1+WACC/100)^10))</f>
        <v>6.5059059034436251</v>
      </c>
      <c r="D17" s="32">
        <f ca="1">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EBITDA*((1+D$10/100)^9)*(1-(TaxRate+Capex-NWC)/100))+(EBITDA*((1+D$10/100)^9)*$B17/(1+WACC/100)^10))</f>
        <v>7.4592218078128605</v>
      </c>
      <c r="E17" s="32">
        <f ca="1">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EBITDA*((1+E$10/100)^9)*(1-(TaxRate+Capex-NWC)/100))+(EBITDA*((1+E$10/100)^9)*$B17/(1+WACC/100)^10))</f>
        <v>8.568048987904465</v>
      </c>
      <c r="F17" s="32">
        <f ca="1">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EBITDA*((1+F$10/100)^9)*(1-(TaxRate+Capex-NWC)/100))+(EBITDA*((1+F$10/100)^9)*$B17/(1+WACC/100)^10))</f>
        <v>9.855432894295312</v>
      </c>
      <c r="G17" s="32">
        <f ca="1">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EBITDA*((1+G$10/100)^9)*(1-(TaxRate+Capex-NWC)/100))+(EBITDA*((1+G$10/100)^9)*$B17/(1+WACC/100)^10))</f>
        <v>11.347345332663267</v>
      </c>
      <c r="H17" s="32">
        <f ca="1">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EBITDA*((1+H$10/100)^9)*(1-(TaxRate+Capex-NWC)/100))+(EBITDA*((1+H$10/100)^9)*$B17/(1+WACC/100)^10))</f>
        <v>13.072990581051368</v>
      </c>
      <c r="I17" s="32">
        <f ca="1">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EBITDA*((1+I$10/100)^9)*(1-(TaxRate+Capex-NWC)/100))+(EBITDA*((1+I$10/100)^9)*$B17/(1+WACC/100)^10))</f>
        <v>15.065136727527586</v>
      </c>
      <c r="J17" s="86"/>
      <c r="K17" s="86"/>
      <c r="L17" s="93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</row>
    <row r="18" spans="1:23" hidden="1" x14ac:dyDescent="0.2"/>
    <row r="19" spans="1:23" hidden="1" x14ac:dyDescent="0.2"/>
    <row r="20" spans="1:23" hidden="1" x14ac:dyDescent="0.2">
      <c r="A20" s="5" t="s">
        <v>40</v>
      </c>
    </row>
    <row r="21" spans="1:23" ht="3" hidden="1" customHeight="1" x14ac:dyDescent="0.2">
      <c r="A21" s="88"/>
      <c r="B21" s="88"/>
      <c r="C21" s="88"/>
      <c r="D21" s="88"/>
      <c r="E21" s="88"/>
      <c r="F21" s="88"/>
      <c r="G21" s="88"/>
      <c r="H21" s="88"/>
      <c r="I21" s="88"/>
    </row>
    <row r="22" spans="1:23" hidden="1" x14ac:dyDescent="0.2">
      <c r="C22" s="4" t="s">
        <v>39</v>
      </c>
      <c r="D22" s="4"/>
      <c r="E22" s="4"/>
      <c r="F22" s="4"/>
      <c r="G22" s="4"/>
      <c r="H22" s="4"/>
      <c r="I22" s="4"/>
    </row>
    <row r="23" spans="1:23" hidden="1" x14ac:dyDescent="0.2">
      <c r="C23" s="20">
        <f>C10</f>
        <v>-6</v>
      </c>
      <c r="D23" s="20">
        <f t="shared" ref="D23:I23" si="0">D10</f>
        <v>-4</v>
      </c>
      <c r="E23" s="20">
        <f t="shared" si="0"/>
        <v>-2</v>
      </c>
      <c r="F23" s="20">
        <f t="shared" si="0"/>
        <v>0</v>
      </c>
      <c r="G23" s="20">
        <f t="shared" si="0"/>
        <v>2</v>
      </c>
      <c r="H23" s="20">
        <f t="shared" si="0"/>
        <v>4</v>
      </c>
      <c r="I23" s="20">
        <f t="shared" si="0"/>
        <v>6</v>
      </c>
    </row>
    <row r="24" spans="1:23" hidden="1" x14ac:dyDescent="0.2">
      <c r="A24" s="10"/>
      <c r="B24" s="33">
        <f>B11</f>
        <v>4</v>
      </c>
      <c r="C24" s="11">
        <f ca="1">(EBITDA*((1+C$10/100)^9)*$B24/(1+WACC/100)^10)/(NPV(WACC/100,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EBITDA*((1+C$10/100)^9)*(1-(TaxRate+Capex-NWC)/100))+(EBITDA*((1+C$10/100)^9)*$B24/(1+WACC/100)^10))*100</f>
        <v>22.922756559889194</v>
      </c>
      <c r="D24" s="11">
        <f ca="1">(EBITDA*((1+D$10/100)^9)*$B24/(1+WACC/100)^10)/(NPV(WACC/100,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EBITDA*((1+D$10/100)^9)*(1-(TaxRate+Capex-NWC)/100))+(EBITDA*((1+D$10/100)^9)*$B24/(1+WACC/100)^10))*100</f>
        <v>25.098876475788501</v>
      </c>
      <c r="E24" s="11">
        <f ca="1">(EBITDA*((1+E$10/100)^9)*$B24/(1+WACC/100)^10)/(NPV(WACC/100,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EBITDA*((1+E$10/100)^9)*(1-(TaxRate+Capex-NWC)/100))+(EBITDA*((1+E$10/100)^9)*$B24/(1+WACC/100)^10))*100</f>
        <v>27.29496180008859</v>
      </c>
      <c r="F24" s="11">
        <f ca="1">(EBITDA*((1+F$10/100)^9)*$B24/(1+WACC/100)^10)/(NPV(WACC/100,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EBITDA*((1+F$10/100)^9)*(1-(TaxRate+Capex-NWC)/100))+(EBITDA*((1+F$10/100)^9)*$B24/(1+WACC/100)^10))*100</f>
        <v>29.493185935781437</v>
      </c>
      <c r="G24" s="11">
        <f ca="1">(EBITDA*((1+G$10/100)^9)*$B24/(1+WACC/100)^10)/(NPV(WACC/100,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EBITDA*((1+G$10/100)^9)*(1-(TaxRate+Capex-NWC)/100))+(EBITDA*((1+G$10/100)^9)*$B24/(1+WACC/100)^10))*100</f>
        <v>31.677002370013334</v>
      </c>
      <c r="H24" s="11">
        <f ca="1">(EBITDA*((1+H$10/100)^9)*$B24/(1+WACC/100)^10)/(NPV(WACC/100,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EBITDA*((1+H$10/100)^9)*(1-(TaxRate+Capex-NWC)/100))+(EBITDA*((1+H$10/100)^9)*$B24/(1+WACC/100)^10))*100</f>
        <v>33.831529444825229</v>
      </c>
      <c r="I24" s="11">
        <f ca="1">(EBITDA*((1+I$10/100)^9)*$B24/(1+WACC/100)^10)/(NPV(WACC/100,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EBITDA*((1+I$10/100)^9)*(1-(TaxRate+Capex-NWC)/100))+(EBITDA*((1+I$10/100)^9)*$B24/(1+WACC/100)^10))*100</f>
        <v>35.943804060322485</v>
      </c>
      <c r="M24" s="36"/>
      <c r="N24" s="36"/>
      <c r="O24" s="36"/>
      <c r="P24" s="36"/>
      <c r="Q24" s="36"/>
      <c r="R24" s="36"/>
      <c r="S24" s="36"/>
    </row>
    <row r="25" spans="1:23" hidden="1" x14ac:dyDescent="0.2">
      <c r="A25" s="10"/>
      <c r="B25" s="34">
        <f t="shared" ref="B25:B30" si="1">B12</f>
        <v>6</v>
      </c>
      <c r="C25" s="16">
        <f ca="1">(EBITDA*((1+C$10/100)^9)*$B25/(1+WACC/100)^10)/(NPV(WACC/100,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EBITDA*((1+C$10/100)^9)*(1-(TaxRate+Capex-NWC)/100))+(EBITDA*((1+C$10/100)^9)*$B25/(1+WACC/100)^10))*100</f>
        <v>30.848474485462717</v>
      </c>
      <c r="D25" s="16">
        <f ca="1">(EBITDA*((1+D$10/100)^9)*$B25/(1+WACC/100)^10)/(NPV(WACC/100,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EBITDA*((1+D$10/100)^9)*(1-(TaxRate+Capex-NWC)/100))+(EBITDA*((1+D$10/100)^9)*$B25/(1+WACC/100)^10))*100</f>
        <v>33.450468792306197</v>
      </c>
      <c r="E25" s="16">
        <f ca="1">(EBITDA*((1+E$10/100)^9)*$B25/(1+WACC/100)^10)/(NPV(WACC/100,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EBITDA*((1+E$10/100)^9)*(1-(TaxRate+Capex-NWC)/100))+(EBITDA*((1+E$10/100)^9)*$B25/(1+WACC/100)^10))*100</f>
        <v>36.025825100463727</v>
      </c>
      <c r="F25" s="16">
        <f ca="1">(EBITDA*((1+F$10/100)^9)*$B25/(1+WACC/100)^10)/(NPV(WACC/100,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EBITDA*((1+F$10/100)^9)*(1-(TaxRate+Capex-NWC)/100))+(EBITDA*((1+F$10/100)^9)*$B25/(1+WACC/100)^10))*100</f>
        <v>38.55432894295317</v>
      </c>
      <c r="G25" s="16">
        <f ca="1">(EBITDA*((1+G$10/100)^9)*$B25/(1+WACC/100)^10)/(NPV(WACC/100,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EBITDA*((1+G$10/100)^9)*(1-(TaxRate+Capex-NWC)/100))+(EBITDA*((1+G$10/100)^9)*$B25/(1+WACC/100)^10))*100</f>
        <v>41.018748575771518</v>
      </c>
      <c r="H25" s="16">
        <f ca="1">(EBITDA*((1+H$10/100)^9)*$B25/(1+WACC/100)^10)/(NPV(WACC/100,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EBITDA*((1+H$10/100)^9)*(1-(TaxRate+Capex-NWC)/100))+(EBITDA*((1+H$10/100)^9)*$B25/(1+WACC/100)^10))*100</f>
        <v>43.405005550555714</v>
      </c>
      <c r="I25" s="16">
        <f ca="1">(EBITDA*((1+I$10/100)^9)*$B25/(1+WACC/100)^10)/(NPV(WACC/100,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EBITDA*((1+I$10/100)^9)*(1-(TaxRate+Capex-NWC)/100))+(EBITDA*((1+I$10/100)^9)*$B25/(1+WACC/100)^10))*100</f>
        <v>45.702158872287562</v>
      </c>
      <c r="M25" s="36"/>
      <c r="N25" s="36"/>
      <c r="O25" s="36"/>
      <c r="P25" s="36"/>
      <c r="Q25" s="36"/>
      <c r="R25" s="36"/>
      <c r="S25" s="36"/>
    </row>
    <row r="26" spans="1:23" hidden="1" x14ac:dyDescent="0.2">
      <c r="A26" s="50" t="s">
        <v>3</v>
      </c>
      <c r="B26" s="34">
        <f t="shared" si="1"/>
        <v>8</v>
      </c>
      <c r="C26" s="16">
        <f ca="1">(EBITDA*((1+C$10/100)^9)*$B26/(1+WACC/100)^10)/(NPV(WACC/100,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EBITDA*((1+C$10/100)^9)*(1-(TaxRate+Capex-NWC)/100))+(EBITDA*((1+C$10/100)^9)*$B26/(1+WACC/100)^10))*100</f>
        <v>37.296196735908701</v>
      </c>
      <c r="D26" s="16">
        <f ca="1">(EBITDA*((1+D$10/100)^9)*$B26/(1+WACC/100)^10)/(NPV(WACC/100,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EBITDA*((1+D$10/100)^9)*(1-(TaxRate+Capex-NWC)/100))+(EBITDA*((1+D$10/100)^9)*$B26/(1+WACC/100)^10))*100</f>
        <v>40.126461856187987</v>
      </c>
      <c r="E26" s="16">
        <f ca="1">(EBITDA*((1+E$10/100)^9)*$B26/(1+WACC/100)^10)/(NPV(WACC/100,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EBITDA*((1+E$10/100)^9)*(1-(TaxRate+Capex-NWC)/100))+(EBITDA*((1+E$10/100)^9)*$B26/(1+WACC/100)^10))*100</f>
        <v>42.884590896777489</v>
      </c>
      <c r="F26" s="16">
        <f ca="1">(EBITDA*((1+F$10/100)^9)*$B26/(1+WACC/100)^10)/(NPV(WACC/100,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EBITDA*((1+F$10/100)^9)*(1-(TaxRate+Capex-NWC)/100))+(EBITDA*((1+F$10/100)^9)*$B26/(1+WACC/100)^10))*100</f>
        <v>45.551718760565159</v>
      </c>
      <c r="G26" s="16">
        <f ca="1">(EBITDA*((1+G$10/100)^9)*$B26/(1+WACC/100)^10)/(NPV(WACC/100,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EBITDA*((1+G$10/100)^9)*(1-(TaxRate+Capex-NWC)/100))+(EBITDA*((1+G$10/100)^9)*$B26/(1+WACC/100)^10))*100</f>
        <v>48.113188787516172</v>
      </c>
      <c r="H26" s="16">
        <f ca="1">(EBITDA*((1+H$10/100)^9)*$B26/(1+WACC/100)^10)/(NPV(WACC/100,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EBITDA*((1+H$10/100)^9)*(1-(TaxRate+Capex-NWC)/100))+(EBITDA*((1+H$10/100)^9)*$B26/(1+WACC/100)^10))*100</f>
        <v>50.558384239003964</v>
      </c>
      <c r="I26" s="16">
        <f ca="1">(EBITDA*((1+I$10/100)^9)*$B26/(1+WACC/100)^10)/(NPV(WACC/100,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EBITDA*((1+I$10/100)^9)*(1-(TaxRate+Capex-NWC)/100))+(EBITDA*((1+I$10/100)^9)*$B26/(1+WACC/100)^10))*100</f>
        <v>52.880385845864822</v>
      </c>
      <c r="M26" s="36"/>
      <c r="N26" s="36"/>
      <c r="O26" s="36"/>
      <c r="P26" s="36"/>
      <c r="Q26" s="36"/>
      <c r="R26" s="36"/>
      <c r="S26" s="36"/>
    </row>
    <row r="27" spans="1:23" hidden="1" x14ac:dyDescent="0.2">
      <c r="A27" s="35" t="s">
        <v>37</v>
      </c>
      <c r="B27" s="34">
        <f t="shared" si="1"/>
        <v>10</v>
      </c>
      <c r="C27" s="16">
        <f ca="1">(EBITDA*((1+C$10/100)^9)*$B27/(1+WACC/100)^10)/(NPV(WACC/100,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EBITDA*((1+C$10/100)^9)*(1-(TaxRate+Capex-NWC)/100))+(EBITDA*((1+C$10/100)^9)*$B27/(1+WACC/100)^10))*100</f>
        <v>42.644089994718804</v>
      </c>
      <c r="D27" s="16">
        <f ca="1">(EBITDA*((1+D$10/100)^9)*$B27/(1+WACC/100)^10)/(NPV(WACC/100,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EBITDA*((1+D$10/100)^9)*(1-(TaxRate+Capex-NWC)/100))+(EBITDA*((1+D$10/100)^9)*$B27/(1+WACC/100)^10))*100</f>
        <v>45.585150330383193</v>
      </c>
      <c r="E27" s="16">
        <f ca="1">(EBITDA*((1+E$10/100)^9)*$B27/(1+WACC/100)^10)/(NPV(WACC/100,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EBITDA*((1+E$10/100)^9)*(1-(TaxRate+Capex-NWC)/100))+(EBITDA*((1+E$10/100)^9)*$B27/(1+WACC/100)^10))*100</f>
        <v>48.41508575624902</v>
      </c>
      <c r="F27" s="16">
        <f ca="1">(EBITDA*((1+F$10/100)^9)*$B27/(1+WACC/100)^10)/(NPV(WACC/100,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EBITDA*((1+F$10/100)^9)*(1-(TaxRate+Capex-NWC)/100))+(EBITDA*((1+F$10/100)^9)*$B27/(1+WACC/100)^10))*100</f>
        <v>51.118329076679167</v>
      </c>
      <c r="G27" s="16">
        <f ca="1">(EBITDA*((1+G$10/100)^9)*$B27/(1+WACC/100)^10)/(NPV(WACC/100,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EBITDA*((1+G$10/100)^9)*(1-(TaxRate+Capex-NWC)/100))+(EBITDA*((1+G$10/100)^9)*$B27/(1+WACC/100)^10))*100</f>
        <v>53.684191841907861</v>
      </c>
      <c r="H27" s="16">
        <f ca="1">(EBITDA*((1+H$10/100)^9)*$B27/(1+WACC/100)^10)/(NPV(WACC/100,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EBITDA*((1+H$10/100)^9)*(1-(TaxRate+Capex-NWC)/100))+(EBITDA*((1+H$10/100)^9)*$B27/(1+WACC/100)^10))*100</f>
        <v>56.106362690816859</v>
      </c>
      <c r="I27" s="16">
        <f ca="1">(EBITDA*((1+I$10/100)^9)*$B27/(1+WACC/100)^10)/(NPV(WACC/100,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EBITDA*((1+I$10/100)^9)*(1-(TaxRate+Capex-NWC)/100))+(EBITDA*((1+I$10/100)^9)*$B27/(1+WACC/100)^10))*100</f>
        <v>58.382287573679925</v>
      </c>
      <c r="M27" s="36"/>
      <c r="N27" s="36"/>
      <c r="O27" s="36"/>
      <c r="P27" s="36"/>
      <c r="Q27" s="36"/>
      <c r="R27" s="36"/>
      <c r="S27" s="36"/>
    </row>
    <row r="28" spans="1:23" hidden="1" x14ac:dyDescent="0.2">
      <c r="A28" s="35" t="s">
        <v>5</v>
      </c>
      <c r="B28" s="34">
        <f t="shared" si="1"/>
        <v>12</v>
      </c>
      <c r="C28" s="16">
        <f ca="1">(EBITDA*((1+C$10/100)^9)*$B28/(1+WACC/100)^10)/(NPV(WACC/100,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EBITDA*((1+C$10/100)^9)*(1-(TaxRate+Capex-NWC)/100))+(EBITDA*((1+C$10/100)^9)*$B28/(1+WACC/100)^10))*100</f>
        <v>47.151446903402743</v>
      </c>
      <c r="D28" s="16">
        <f ca="1">(EBITDA*((1+D$10/100)^9)*$B28/(1+WACC/100)^10)/(NPV(WACC/100,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EBITDA*((1+D$10/100)^9)*(1-(TaxRate+Capex-NWC)/100))+(EBITDA*((1+D$10/100)^9)*$B28/(1+WACC/100)^10))*100</f>
        <v>50.131661724420574</v>
      </c>
      <c r="E28" s="16">
        <f ca="1">(EBITDA*((1+E$10/100)^9)*$B28/(1+WACC/100)^10)/(NPV(WACC/100,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EBITDA*((1+E$10/100)^9)*(1-(TaxRate+Capex-NWC)/100))+(EBITDA*((1+E$10/100)^9)*$B28/(1+WACC/100)^10))*100</f>
        <v>52.969096234272229</v>
      </c>
      <c r="F28" s="16">
        <f ca="1">(EBITDA*((1+F$10/100)^9)*$B28/(1+WACC/100)^10)/(NPV(WACC/100,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EBITDA*((1+F$10/100)^9)*(1-(TaxRate+Capex-NWC)/100))+(EBITDA*((1+F$10/100)^9)*$B28/(1+WACC/100)^10))*100</f>
        <v>55.652290674840053</v>
      </c>
      <c r="G28" s="16">
        <f ca="1">(EBITDA*((1+G$10/100)^9)*$B28/(1+WACC/100)^10)/(NPV(WACC/100,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EBITDA*((1+G$10/100)^9)*(1-(TaxRate+Capex-NWC)/100))+(EBITDA*((1+G$10/100)^9)*$B28/(1+WACC/100)^10))*100</f>
        <v>58.174886658750239</v>
      </c>
      <c r="H28" s="16">
        <f ca="1">(EBITDA*((1+H$10/100)^9)*$B28/(1+WACC/100)^10)/(NPV(WACC/100,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EBITDA*((1+H$10/100)^9)*(1-(TaxRate+Capex-NWC)/100))+(EBITDA*((1+H$10/100)^9)*$B28/(1+WACC/100)^10))*100</f>
        <v>60.534854252704307</v>
      </c>
      <c r="I28" s="16">
        <f ca="1">(EBITDA*((1+I$10/100)^9)*$B28/(1+WACC/100)^10)/(NPV(WACC/100,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EBITDA*((1+I$10/100)^9)*(1-(TaxRate+Capex-NWC)/100))+(EBITDA*((1+I$10/100)^9)*$B28/(1+WACC/100)^10))*100</f>
        <v>62.733674265385332</v>
      </c>
      <c r="M28" s="36"/>
      <c r="N28" s="36"/>
      <c r="O28" s="36"/>
      <c r="P28" s="36"/>
      <c r="Q28" s="36"/>
      <c r="R28" s="36"/>
      <c r="S28" s="36"/>
    </row>
    <row r="29" spans="1:23" hidden="1" x14ac:dyDescent="0.2">
      <c r="A29" s="10"/>
      <c r="B29" s="34">
        <f t="shared" si="1"/>
        <v>14</v>
      </c>
      <c r="C29" s="16">
        <f ca="1">(EBITDA*((1+C$10/100)^9)*$B29/(1+WACC/100)^10)/(NPV(WACC/100,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EBITDA*((1+C$10/100)^9)*(1-(TaxRate+Capex-NWC)/100))+(EBITDA*((1+C$10/100)^9)*$B29/(1+WACC/100)^10))*100</f>
        <v>51.001991868077482</v>
      </c>
      <c r="D29" s="16">
        <f ca="1">(EBITDA*((1+D$10/100)^9)*$B29/(1+WACC/100)^10)/(NPV(WACC/100,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EBITDA*((1+D$10/100)^9)*(1-(TaxRate+Capex-NWC)/100))+(EBITDA*((1+D$10/100)^9)*$B29/(1+WACC/100)^10))*100</f>
        <v>53.97701000135163</v>
      </c>
      <c r="E29" s="16">
        <f ca="1">(EBITDA*((1+E$10/100)^9)*$B29/(1+WACC/100)^10)/(NPV(WACC/100,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EBITDA*((1+E$10/100)^9)*(1-(TaxRate+Capex-NWC)/100))+(EBITDA*((1+E$10/100)^9)*$B29/(1+WACC/100)^10))*100</f>
        <v>56.784260660764232</v>
      </c>
      <c r="F29" s="16">
        <f ca="1">(EBITDA*((1+F$10/100)^9)*$B29/(1+WACC/100)^10)/(NPV(WACC/100,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EBITDA*((1+F$10/100)^9)*(1-(TaxRate+Capex-NWC)/100))+(EBITDA*((1+F$10/100)^9)*$B29/(1+WACC/100)^10))*100</f>
        <v>59.416559701623804</v>
      </c>
      <c r="G29" s="16">
        <f ca="1">(EBITDA*((1+G$10/100)^9)*$B29/(1+WACC/100)^10)/(NPV(WACC/100,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EBITDA*((1+G$10/100)^9)*(1-(TaxRate+Capex-NWC)/100))+(EBITDA*((1+G$10/100)^9)*$B29/(1+WACC/100)^10))*100</f>
        <v>61.871732705959161</v>
      </c>
      <c r="H29" s="16">
        <f ca="1">(EBITDA*((1+H$10/100)^9)*$B29/(1+WACC/100)^10)/(NPV(WACC/100,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EBITDA*((1+H$10/100)^9)*(1-(TaxRate+Capex-NWC)/100))+(EBITDA*((1+H$10/100)^9)*$B29/(1+WACC/100)^10))*100</f>
        <v>64.151645752037211</v>
      </c>
      <c r="I29" s="16">
        <f ca="1">(EBITDA*((1+I$10/100)^9)*$B29/(1+WACC/100)^10)/(NPV(WACC/100,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EBITDA*((1+I$10/100)^9)*(1-(TaxRate+Capex-NWC)/100))+(EBITDA*((1+I$10/100)^9)*$B29/(1+WACC/100)^10))*100</f>
        <v>66.261265559572223</v>
      </c>
      <c r="M29" s="36"/>
      <c r="N29" s="36"/>
      <c r="O29" s="36"/>
      <c r="P29" s="36"/>
      <c r="Q29" s="36"/>
      <c r="R29" s="36"/>
      <c r="S29" s="36"/>
    </row>
    <row r="30" spans="1:23" hidden="1" x14ac:dyDescent="0.2">
      <c r="A30" s="10"/>
      <c r="B30" s="34">
        <f t="shared" si="1"/>
        <v>16</v>
      </c>
      <c r="C30" s="16">
        <f ca="1">(EBITDA*((1+C$10/100)^9)*$B30/(1+WACC/100)^10)/(NPV(WACC/100,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EBITDA*((1+C$10/100)^9)*(1-(TaxRate+Capex-NWC)/100))+(EBITDA*((1+C$10/100)^9)*$B30/(1+WACC/100)^10))*100</f>
        <v>54.329540981602712</v>
      </c>
      <c r="D30" s="16">
        <f ca="1">(EBITDA*((1+D$10/100)^9)*$B30/(1+WACC/100)^10)/(NPV(WACC/100,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EBITDA*((1+D$10/100)^9)*(1-(TaxRate+Capex-NWC)/100))+(EBITDA*((1+D$10/100)^9)*$B30/(1+WACC/100)^10))*100</f>
        <v>57.271783394302552</v>
      </c>
      <c r="E30" s="16">
        <f ca="1">(EBITDA*((1+E$10/100)^9)*$B30/(1+WACC/100)^10)/(NPV(WACC/100,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EBITDA*((1+E$10/100)^9)*(1-(TaxRate+Capex-NWC)/100))+(EBITDA*((1+E$10/100)^9)*$B30/(1+WACC/100)^10))*100</f>
        <v>60.026893911545898</v>
      </c>
      <c r="F30" s="16">
        <f ca="1">(EBITDA*((1+F$10/100)^9)*$B30/(1+WACC/100)^10)/(NPV(WACC/100,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EBITDA*((1+F$10/100)^9)*(1-(TaxRate+Capex-NWC)/100))+(EBITDA*((1+F$10/100)^9)*$B30/(1+WACC/100)^10))*100</f>
        <v>62.591797813804504</v>
      </c>
      <c r="G30" s="16">
        <f ca="1">(EBITDA*((1+G$10/100)^9)*$B30/(1+WACC/100)^10)/(NPV(WACC/100,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EBITDA*((1+G$10/100)^9)*(1-(TaxRate+Capex-NWC)/100))+(EBITDA*((1+G$10/100)^9)*$B30/(1+WACC/100)^10))*100</f>
        <v>64.968135763439093</v>
      </c>
      <c r="H30" s="16">
        <f ca="1">(EBITDA*((1+H$10/100)^9)*$B30/(1+WACC/100)^10)/(NPV(WACC/100,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EBITDA*((1+H$10/100)^9)*(1-(TaxRate+Capex-NWC)/100))+(EBITDA*((1+H$10/100)^9)*$B30/(1+WACC/100)^10))*100</f>
        <v>67.161167402999013</v>
      </c>
      <c r="I30" s="16">
        <f ca="1">(EBITDA*((1+I$10/100)^9)*$B30/(1+WACC/100)^10)/(NPV(WACC/100,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EBITDA*((1+I$10/100)^9)*(1-(TaxRate+Capex-NWC)/100))+(EBITDA*((1+I$10/100)^9)*$B30/(1+WACC/100)^10))*100</f>
        <v>69.178770779894847</v>
      </c>
      <c r="M30" s="36"/>
      <c r="N30" s="36"/>
      <c r="O30" s="36"/>
      <c r="P30" s="36"/>
      <c r="Q30" s="36"/>
      <c r="R30" s="36"/>
      <c r="S30" s="36"/>
    </row>
    <row r="31" spans="1:23" hidden="1" x14ac:dyDescent="0.2"/>
    <row r="32" spans="1:23" hidden="1" x14ac:dyDescent="0.2"/>
    <row r="33" spans="1:93" hidden="1" x14ac:dyDescent="0.2">
      <c r="A33" s="5" t="s">
        <v>41</v>
      </c>
    </row>
    <row r="34" spans="1:93" ht="3" hidden="1" customHeight="1" x14ac:dyDescent="0.2">
      <c r="A34" s="88"/>
      <c r="B34" s="88"/>
      <c r="C34" s="88"/>
      <c r="D34" s="88"/>
      <c r="E34" s="88"/>
      <c r="F34" s="88"/>
      <c r="G34" s="88"/>
      <c r="H34" s="88"/>
      <c r="I34" s="88"/>
    </row>
    <row r="35" spans="1:93" hidden="1" x14ac:dyDescent="0.2">
      <c r="C35" s="4" t="s">
        <v>39</v>
      </c>
      <c r="D35" s="4"/>
      <c r="E35" s="4"/>
      <c r="F35" s="4"/>
      <c r="G35" s="4"/>
      <c r="H35" s="4"/>
      <c r="I35" s="4"/>
    </row>
    <row r="36" spans="1:93" hidden="1" x14ac:dyDescent="0.2">
      <c r="C36" s="20">
        <f>C23</f>
        <v>-6</v>
      </c>
      <c r="D36" s="20">
        <f t="shared" ref="D36:I36" si="2">D23</f>
        <v>-4</v>
      </c>
      <c r="E36" s="20">
        <f t="shared" si="2"/>
        <v>-2</v>
      </c>
      <c r="F36" s="20">
        <f t="shared" si="2"/>
        <v>0</v>
      </c>
      <c r="G36" s="20">
        <f t="shared" si="2"/>
        <v>2</v>
      </c>
      <c r="H36" s="20">
        <f t="shared" si="2"/>
        <v>4</v>
      </c>
      <c r="I36" s="20">
        <f t="shared" si="2"/>
        <v>6</v>
      </c>
    </row>
    <row r="37" spans="1:93" hidden="1" x14ac:dyDescent="0.2">
      <c r="A37" s="10"/>
      <c r="B37" s="33">
        <f>B24</f>
        <v>4</v>
      </c>
      <c r="C37" s="31">
        <f ca="1">(EBITDA*(1+C$10/100)^9*$B37*WACC/100-(EBITDA*((1+C$10/100)^9)*(1-(Capex+TaxRate-NWC)/100)))/((EBITDA*(1+C$10/100)^9*$B37)+(EBITDA*((1+C$10/100)^9)*(1-(Capex+TaxRate-NWC)/100)))*100</f>
        <v>-4.3478260869565206</v>
      </c>
      <c r="D37" s="31">
        <f ca="1">(EBITDA*(1+D$10/100)^9*$B37*WACC/100-(EBITDA*((1+D$10/100)^9)*(1-(Capex+TaxRate-NWC)/100)))/((EBITDA*(1+D$10/100)^9*$B37)+(EBITDA*((1+D$10/100)^9)*(1-(Capex+TaxRate-NWC)/100)))*100</f>
        <v>-4.3478260869565215</v>
      </c>
      <c r="E37" s="31">
        <f ca="1">(EBITDA*(1+E$10/100)^9*$B37*WACC/100-(EBITDA*((1+E$10/100)^9)*(1-(Capex+TaxRate-NWC)/100)))/((EBITDA*(1+E$10/100)^9*$B37)+(EBITDA*((1+E$10/100)^9)*(1-(Capex+TaxRate-NWC)/100)))*100</f>
        <v>-4.3478260869565197</v>
      </c>
      <c r="F37" s="31">
        <f ca="1">(EBITDA*(1+F$10/100)^9*$B37*WACC/100-(EBITDA*((1+F$10/100)^9)*(1-(Capex+TaxRate-NWC)/100)))/((EBITDA*(1+F$10/100)^9*$B37)+(EBITDA*((1+F$10/100)^9)*(1-(Capex+TaxRate-NWC)/100)))*100</f>
        <v>-4.3478260869565206</v>
      </c>
      <c r="G37" s="31">
        <f ca="1">(EBITDA*(1+G$10/100)^9*$B37*WACC/100-(EBITDA*((1+G$10/100)^9)*(1-(Capex+TaxRate-NWC)/100)))/((EBITDA*(1+G$10/100)^9*$B37)+(EBITDA*((1+G$10/100)^9)*(1-(Capex+TaxRate-NWC)/100)))*100</f>
        <v>-4.3478260869565206</v>
      </c>
      <c r="H37" s="31">
        <f ca="1">(EBITDA*(1+H$10/100)^9*$B37*WACC/100-(EBITDA*((1+H$10/100)^9)*(1-(Capex+TaxRate-NWC)/100)))/((EBITDA*(1+H$10/100)^9*$B37)+(EBITDA*((1+H$10/100)^9)*(1-(Capex+TaxRate-NWC)/100)))*100</f>
        <v>-4.3478260869565233</v>
      </c>
      <c r="I37" s="31">
        <f ca="1">(EBITDA*(1+I$10/100)^9*$B37*WACC/100-(EBITDA*((1+I$10/100)^9)*(1-(Capex+TaxRate-NWC)/100)))/((EBITDA*(1+I$10/100)^9*$B37)+(EBITDA*((1+I$10/100)^9)*(1-(Capex+TaxRate-NWC)/100)))*100</f>
        <v>-4.3478260869565197</v>
      </c>
      <c r="M37" s="36"/>
      <c r="N37" s="36"/>
      <c r="O37" s="36"/>
      <c r="P37" s="36"/>
      <c r="Q37" s="36"/>
      <c r="R37" s="36"/>
      <c r="S37" s="3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</row>
    <row r="38" spans="1:93" hidden="1" x14ac:dyDescent="0.2">
      <c r="A38" s="10"/>
      <c r="B38" s="34">
        <f t="shared" ref="B38:B43" si="3">B25</f>
        <v>6</v>
      </c>
      <c r="C38" s="17">
        <f ca="1">(EBITDA*(1+C$10/100)^9*$B38*WACC/100-(EBITDA*((1+C$10/100)^9)*(1-(Capex+TaxRate-NWC)/100)))/((EBITDA*(1+C$10/100)^9*$B38)+(EBITDA*((1+C$10/100)^9)*(1-(Capex+TaxRate-NWC)/100)))*100</f>
        <v>1.4678633133968188E-15</v>
      </c>
      <c r="D38" s="17">
        <f ca="1">(EBITDA*(1+D$10/100)^9*$B38*WACC/100-(EBITDA*((1+D$10/100)^9)*(1-(Capex+TaxRate-NWC)/100)))/((EBITDA*(1+D$10/100)^9*$B38)+(EBITDA*((1+D$10/100)^9)*(1-(Capex+TaxRate-NWC)/100)))*100</f>
        <v>0</v>
      </c>
      <c r="E38" s="17">
        <f ca="1">(EBITDA*(1+E$10/100)^9*$B38*WACC/100-(EBITDA*((1+E$10/100)^9)*(1-(Capex+TaxRate-NWC)/100)))/((EBITDA*(1+E$10/100)^9*$B38)+(EBITDA*((1+E$10/100)^9)*(1-(Capex+TaxRate-NWC)/100)))*100</f>
        <v>0</v>
      </c>
      <c r="F38" s="17">
        <f ca="1">(EBITDA*(1+F$10/100)^9*$B38*WACC/100-(EBITDA*((1+F$10/100)^9)*(1-(Capex+TaxRate-NWC)/100)))/((EBITDA*(1+F$10/100)^9*$B38)+(EBITDA*((1+F$10/100)^9)*(1-(Capex+TaxRate-NWC)/100)))*100</f>
        <v>0</v>
      </c>
      <c r="G38" s="17">
        <f ca="1">(EBITDA*(1+G$10/100)^9*$B38*WACC/100-(EBITDA*((1+G$10/100)^9)*(1-(Capex+TaxRate-NWC)/100)))/((EBITDA*(1+G$10/100)^9*$B38)+(EBITDA*((1+G$10/100)^9)*(1-(Capex+TaxRate-NWC)/100)))*100</f>
        <v>1.4075529729517726E-15</v>
      </c>
      <c r="H38" s="17">
        <f ca="1">(EBITDA*(1+H$10/100)^9*$B38*WACC/100-(EBITDA*((1+H$10/100)^9)*(1-(Capex+TaxRate-NWC)/100)))/((EBITDA*(1+H$10/100)^9*$B38)+(EBITDA*((1+H$10/100)^9)*(1-(Capex+TaxRate-NWC)/100)))*100</f>
        <v>2.363721123138922E-15</v>
      </c>
      <c r="I38" s="17">
        <f ca="1">(EBITDA*(1+I$10/100)^9*$B38*WACC/100-(EBITDA*((1+I$10/100)^9)*(1-(Capex+TaxRate-NWC)/100)))/((EBITDA*(1+I$10/100)^9*$B38)+(EBITDA*((1+I$10/100)^9)*(1-(Capex+TaxRate-NWC)/100)))*100</f>
        <v>1.9913312195493551E-15</v>
      </c>
      <c r="M38" s="36"/>
      <c r="N38" s="36"/>
      <c r="O38" s="36"/>
      <c r="P38" s="36"/>
      <c r="Q38" s="36"/>
      <c r="R38" s="36"/>
      <c r="S38" s="36"/>
      <c r="AK38" s="1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</row>
    <row r="39" spans="1:93" hidden="1" x14ac:dyDescent="0.2">
      <c r="A39" s="50" t="s">
        <v>3</v>
      </c>
      <c r="B39" s="34">
        <f t="shared" si="3"/>
        <v>8</v>
      </c>
      <c r="C39" s="17">
        <f ca="1">(EBITDA*(1+C$10/100)^9*$B39*WACC/100-(EBITDA*((1+C$10/100)^9)*(1-(Capex+TaxRate-NWC)/100)))/((EBITDA*(1+C$10/100)^9*$B39)+(EBITDA*((1+C$10/100)^9)*(1-(Capex+TaxRate-NWC)/100)))*100</f>
        <v>2.3255813953488373</v>
      </c>
      <c r="D39" s="17">
        <f ca="1">(EBITDA*(1+D$10/100)^9*$B39*WACC/100-(EBITDA*((1+D$10/100)^9)*(1-(Capex+TaxRate-NWC)/100)))/((EBITDA*(1+D$10/100)^9*$B39)+(EBITDA*((1+D$10/100)^9)*(1-(Capex+TaxRate-NWC)/100)))*100</f>
        <v>2.3255813953488373</v>
      </c>
      <c r="E39" s="17">
        <f ca="1">(EBITDA*(1+E$10/100)^9*$B39*WACC/100-(EBITDA*((1+E$10/100)^9)*(1-(Capex+TaxRate-NWC)/100)))/((EBITDA*(1+E$10/100)^9*$B39)+(EBITDA*((1+E$10/100)^9)*(1-(Capex+TaxRate-NWC)/100)))*100</f>
        <v>2.3255813953488391</v>
      </c>
      <c r="F39" s="17">
        <f ca="1">(EBITDA*(1+F$10/100)^9*$B39*WACC/100-(EBITDA*((1+F$10/100)^9)*(1-(Capex+TaxRate-NWC)/100)))/((EBITDA*(1+F$10/100)^9*$B39)+(EBITDA*((1+F$10/100)^9)*(1-(Capex+TaxRate-NWC)/100)))*100</f>
        <v>2.3255813953488382</v>
      </c>
      <c r="G39" s="17">
        <f ca="1">(EBITDA*(1+G$10/100)^9*$B39*WACC/100-(EBITDA*((1+G$10/100)^9)*(1-(Capex+TaxRate-NWC)/100)))/((EBITDA*(1+G$10/100)^9*$B39)+(EBITDA*((1+G$10/100)^9)*(1-(Capex+TaxRate-NWC)/100)))*100</f>
        <v>2.3255813953488378</v>
      </c>
      <c r="H39" s="17">
        <f ca="1">(EBITDA*(1+H$10/100)^9*$B39*WACC/100-(EBITDA*((1+H$10/100)^9)*(1-(Capex+TaxRate-NWC)/100)))/((EBITDA*(1+H$10/100)^9*$B39)+(EBITDA*((1+H$10/100)^9)*(1-(Capex+TaxRate-NWC)/100)))*100</f>
        <v>2.325581395348836</v>
      </c>
      <c r="I39" s="17">
        <f ca="1">(EBITDA*(1+I$10/100)^9*$B39*WACC/100-(EBITDA*((1+I$10/100)^9)*(1-(Capex+TaxRate-NWC)/100)))/((EBITDA*(1+I$10/100)^9*$B39)+(EBITDA*((1+I$10/100)^9)*(1-(Capex+TaxRate-NWC)/100)))*100</f>
        <v>2.3255813953488387</v>
      </c>
      <c r="M39" s="36"/>
      <c r="N39" s="36"/>
      <c r="O39" s="36"/>
      <c r="P39" s="36"/>
      <c r="Q39" s="36"/>
      <c r="R39" s="36"/>
      <c r="S39" s="36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</row>
    <row r="40" spans="1:93" hidden="1" x14ac:dyDescent="0.2">
      <c r="A40" s="35" t="s">
        <v>37</v>
      </c>
      <c r="B40" s="34">
        <f t="shared" si="3"/>
        <v>10</v>
      </c>
      <c r="C40" s="17">
        <f ca="1">(EBITDA*(1+C$10/100)^9*$B40*WACC/100-(EBITDA*((1+C$10/100)^9)*(1-(Capex+TaxRate-NWC)/100)))/((EBITDA*(1+C$10/100)^9*$B40)+(EBITDA*((1+C$10/100)^9)*(1-(Capex+TaxRate-NWC)/100)))*100</f>
        <v>3.7735849056603779</v>
      </c>
      <c r="D40" s="17">
        <f ca="1">(EBITDA*(1+D$10/100)^9*$B40*WACC/100-(EBITDA*((1+D$10/100)^9)*(1-(Capex+TaxRate-NWC)/100)))/((EBITDA*(1+D$10/100)^9*$B40)+(EBITDA*((1+D$10/100)^9)*(1-(Capex+TaxRate-NWC)/100)))*100</f>
        <v>3.7735849056603779</v>
      </c>
      <c r="E40" s="17">
        <f ca="1">(EBITDA*(1+E$10/100)^9*$B40*WACC/100-(EBITDA*((1+E$10/100)^9)*(1-(Capex+TaxRate-NWC)/100)))/((EBITDA*(1+E$10/100)^9*$B40)+(EBITDA*((1+E$10/100)^9)*(1-(Capex+TaxRate-NWC)/100)))*100</f>
        <v>3.7735849056603774</v>
      </c>
      <c r="F40" s="17">
        <f ca="1">(EBITDA*(1+F$10/100)^9*$B40*WACC/100-(EBITDA*((1+F$10/100)^9)*(1-(Capex+TaxRate-NWC)/100)))/((EBITDA*(1+F$10/100)^9*$B40)+(EBITDA*((1+F$10/100)^9)*(1-(Capex+TaxRate-NWC)/100)))*100</f>
        <v>3.7735849056603779</v>
      </c>
      <c r="G40" s="17">
        <f ca="1">(EBITDA*(1+G$10/100)^9*$B40*WACC/100-(EBITDA*((1+G$10/100)^9)*(1-(Capex+TaxRate-NWC)/100)))/((EBITDA*(1+G$10/100)^9*$B40)+(EBITDA*((1+G$10/100)^9)*(1-(Capex+TaxRate-NWC)/100)))*100</f>
        <v>3.7735849056603779</v>
      </c>
      <c r="H40" s="17">
        <f ca="1">(EBITDA*(1+H$10/100)^9*$B40*WACC/100-(EBITDA*((1+H$10/100)^9)*(1-(Capex+TaxRate-NWC)/100)))/((EBITDA*(1+H$10/100)^9*$B40)+(EBITDA*((1+H$10/100)^9)*(1-(Capex+TaxRate-NWC)/100)))*100</f>
        <v>3.7735849056603779</v>
      </c>
      <c r="I40" s="17">
        <f ca="1">(EBITDA*(1+I$10/100)^9*$B40*WACC/100-(EBITDA*((1+I$10/100)^9)*(1-(Capex+TaxRate-NWC)/100)))/((EBITDA*(1+I$10/100)^9*$B40)+(EBITDA*((1+I$10/100)^9)*(1-(Capex+TaxRate-NWC)/100)))*100</f>
        <v>3.7735849056603779</v>
      </c>
      <c r="M40" s="36"/>
      <c r="N40" s="36"/>
      <c r="O40" s="36"/>
      <c r="P40" s="36"/>
      <c r="Q40" s="36"/>
      <c r="R40" s="36"/>
      <c r="S40" s="36"/>
      <c r="AK40" s="1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</row>
    <row r="41" spans="1:93" ht="11.25" hidden="1" customHeight="1" x14ac:dyDescent="0.2">
      <c r="A41" s="35" t="s">
        <v>5</v>
      </c>
      <c r="B41" s="34">
        <f t="shared" si="3"/>
        <v>12</v>
      </c>
      <c r="C41" s="17">
        <f ca="1">(EBITDA*(1+C$10/100)^9*$B41*WACC/100-(EBITDA*((1+C$10/100)^9)*(1-(Capex+TaxRate-NWC)/100)))/((EBITDA*(1+C$10/100)^9*$B41)+(EBITDA*((1+C$10/100)^9)*(1-(Capex+TaxRate-NWC)/100)))*100</f>
        <v>4.7619047619047628</v>
      </c>
      <c r="D41" s="17">
        <f ca="1">(EBITDA*(1+D$10/100)^9*$B41*WACC/100-(EBITDA*((1+D$10/100)^9)*(1-(Capex+TaxRate-NWC)/100)))/((EBITDA*(1+D$10/100)^9*$B41)+(EBITDA*((1+D$10/100)^9)*(1-(Capex+TaxRate-NWC)/100)))*100</f>
        <v>4.7619047619047619</v>
      </c>
      <c r="E41" s="17">
        <f ca="1">(EBITDA*(1+E$10/100)^9*$B41*WACC/100-(EBITDA*((1+E$10/100)^9)*(1-(Capex+TaxRate-NWC)/100)))/((EBITDA*(1+E$10/100)^9*$B41)+(EBITDA*((1+E$10/100)^9)*(1-(Capex+TaxRate-NWC)/100)))*100</f>
        <v>4.7619047619047628</v>
      </c>
      <c r="F41" s="17">
        <f ca="1">(EBITDA*(1+F$10/100)^9*$B41*WACC/100-(EBITDA*((1+F$10/100)^9)*(1-(Capex+TaxRate-NWC)/100)))/((EBITDA*(1+F$10/100)^9*$B41)+(EBITDA*((1+F$10/100)^9)*(1-(Capex+TaxRate-NWC)/100)))*100</f>
        <v>4.7619047619047619</v>
      </c>
      <c r="G41" s="17">
        <f ca="1">(EBITDA*(1+G$10/100)^9*$B41*WACC/100-(EBITDA*((1+G$10/100)^9)*(1-(Capex+TaxRate-NWC)/100)))/((EBITDA*(1+G$10/100)^9*$B41)+(EBITDA*((1+G$10/100)^9)*(1-(Capex+TaxRate-NWC)/100)))*100</f>
        <v>4.7619047619047628</v>
      </c>
      <c r="H41" s="17">
        <f ca="1">(EBITDA*(1+H$10/100)^9*$B41*WACC/100-(EBITDA*((1+H$10/100)^9)*(1-(Capex+TaxRate-NWC)/100)))/((EBITDA*(1+H$10/100)^9*$B41)+(EBITDA*((1+H$10/100)^9)*(1-(Capex+TaxRate-NWC)/100)))*100</f>
        <v>4.7619047619047645</v>
      </c>
      <c r="I41" s="17">
        <f ca="1">(EBITDA*(1+I$10/100)^9*$B41*WACC/100-(EBITDA*((1+I$10/100)^9)*(1-(Capex+TaxRate-NWC)/100)))/((EBITDA*(1+I$10/100)^9*$B41)+(EBITDA*((1+I$10/100)^9)*(1-(Capex+TaxRate-NWC)/100)))*100</f>
        <v>4.7619047619047628</v>
      </c>
      <c r="M41" s="36"/>
      <c r="N41" s="36"/>
      <c r="O41" s="36"/>
      <c r="P41" s="36"/>
      <c r="Q41" s="36"/>
      <c r="R41" s="36"/>
      <c r="S41" s="36"/>
      <c r="AB41" s="31"/>
      <c r="AC41" s="31"/>
      <c r="AD41" s="31"/>
      <c r="AE41" s="31"/>
      <c r="AF41" s="31"/>
      <c r="AG41" s="31"/>
      <c r="AH41" s="31"/>
      <c r="AI41" s="21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</row>
    <row r="42" spans="1:93" hidden="1" x14ac:dyDescent="0.2">
      <c r="A42" s="10"/>
      <c r="B42" s="34">
        <f t="shared" si="3"/>
        <v>14</v>
      </c>
      <c r="C42" s="17">
        <f ca="1">(EBITDA*(1+C$10/100)^9*$B42*WACC/100-(EBITDA*((1+C$10/100)^9)*(1-(Capex+TaxRate-NWC)/100)))/((EBITDA*(1+C$10/100)^9*$B42)+(EBITDA*((1+C$10/100)^9)*(1-(Capex+TaxRate-NWC)/100)))*100</f>
        <v>5.479452054794522</v>
      </c>
      <c r="D42" s="17">
        <f ca="1">(EBITDA*(1+D$10/100)^9*$B42*WACC/100-(EBITDA*((1+D$10/100)^9)*(1-(Capex+TaxRate-NWC)/100)))/((EBITDA*(1+D$10/100)^9*$B42)+(EBITDA*((1+D$10/100)^9)*(1-(Capex+TaxRate-NWC)/100)))*100</f>
        <v>5.4794520547945211</v>
      </c>
      <c r="E42" s="17">
        <f ca="1">(EBITDA*(1+E$10/100)^9*$B42*WACC/100-(EBITDA*((1+E$10/100)^9)*(1-(Capex+TaxRate-NWC)/100)))/((EBITDA*(1+E$10/100)^9*$B42)+(EBITDA*((1+E$10/100)^9)*(1-(Capex+TaxRate-NWC)/100)))*100</f>
        <v>5.479452054794522</v>
      </c>
      <c r="F42" s="17">
        <f ca="1">(EBITDA*(1+F$10/100)^9*$B42*WACC/100-(EBITDA*((1+F$10/100)^9)*(1-(Capex+TaxRate-NWC)/100)))/((EBITDA*(1+F$10/100)^9*$B42)+(EBITDA*((1+F$10/100)^9)*(1-(Capex+TaxRate-NWC)/100)))*100</f>
        <v>5.4794520547945202</v>
      </c>
      <c r="G42" s="17">
        <f ca="1">(EBITDA*(1+G$10/100)^9*$B42*WACC/100-(EBITDA*((1+G$10/100)^9)*(1-(Capex+TaxRate-NWC)/100)))/((EBITDA*(1+G$10/100)^9*$B42)+(EBITDA*((1+G$10/100)^9)*(1-(Capex+TaxRate-NWC)/100)))*100</f>
        <v>5.4794520547945202</v>
      </c>
      <c r="H42" s="17">
        <f ca="1">(EBITDA*(1+H$10/100)^9*$B42*WACC/100-(EBITDA*((1+H$10/100)^9)*(1-(Capex+TaxRate-NWC)/100)))/((EBITDA*(1+H$10/100)^9*$B42)+(EBITDA*((1+H$10/100)^9)*(1-(Capex+TaxRate-NWC)/100)))*100</f>
        <v>5.479452054794522</v>
      </c>
      <c r="I42" s="17">
        <f ca="1">(EBITDA*(1+I$10/100)^9*$B42*WACC/100-(EBITDA*((1+I$10/100)^9)*(1-(Capex+TaxRate-NWC)/100)))/((EBITDA*(1+I$10/100)^9*$B42)+(EBITDA*((1+I$10/100)^9)*(1-(Capex+TaxRate-NWC)/100)))*100</f>
        <v>5.4794520547945202</v>
      </c>
      <c r="M42" s="36"/>
      <c r="N42" s="36"/>
      <c r="O42" s="36"/>
      <c r="P42" s="36"/>
      <c r="Q42" s="36"/>
      <c r="R42" s="36"/>
      <c r="S42" s="36"/>
      <c r="AB42" s="31"/>
      <c r="AC42" s="31"/>
      <c r="AD42" s="31"/>
      <c r="AE42" s="31"/>
      <c r="AF42" s="31"/>
      <c r="AG42" s="31"/>
      <c r="AH42" s="31"/>
      <c r="AI42" s="21"/>
    </row>
    <row r="43" spans="1:93" hidden="1" x14ac:dyDescent="0.2">
      <c r="A43" s="10"/>
      <c r="B43" s="34">
        <f t="shared" si="3"/>
        <v>16</v>
      </c>
      <c r="C43" s="17">
        <f ca="1">(EBITDA*(1+C$10/100)^9*$B43*WACC/100-(EBITDA*((1+C$10/100)^9)*(1-(Capex+TaxRate-NWC)/100)))/((EBITDA*(1+C$10/100)^9*$B43)+(EBITDA*((1+C$10/100)^9)*(1-(Capex+TaxRate-NWC)/100)))*100</f>
        <v>6.024096385542169</v>
      </c>
      <c r="D43" s="17">
        <f ca="1">(EBITDA*(1+D$10/100)^9*$B43*WACC/100-(EBITDA*((1+D$10/100)^9)*(1-(Capex+TaxRate-NWC)/100)))/((EBITDA*(1+D$10/100)^9*$B43)+(EBITDA*((1+D$10/100)^9)*(1-(Capex+TaxRate-NWC)/100)))*100</f>
        <v>6.024096385542169</v>
      </c>
      <c r="E43" s="17">
        <f ca="1">(EBITDA*(1+E$10/100)^9*$B43*WACC/100-(EBITDA*((1+E$10/100)^9)*(1-(Capex+TaxRate-NWC)/100)))/((EBITDA*(1+E$10/100)^9*$B43)+(EBITDA*((1+E$10/100)^9)*(1-(Capex+TaxRate-NWC)/100)))*100</f>
        <v>6.0240963855421708</v>
      </c>
      <c r="F43" s="17">
        <f ca="1">(EBITDA*(1+F$10/100)^9*$B43*WACC/100-(EBITDA*((1+F$10/100)^9)*(1-(Capex+TaxRate-NWC)/100)))/((EBITDA*(1+F$10/100)^9*$B43)+(EBITDA*((1+F$10/100)^9)*(1-(Capex+TaxRate-NWC)/100)))*100</f>
        <v>6.0240963855421681</v>
      </c>
      <c r="G43" s="17">
        <f ca="1">(EBITDA*(1+G$10/100)^9*$B43*WACC/100-(EBITDA*((1+G$10/100)^9)*(1-(Capex+TaxRate-NWC)/100)))/((EBITDA*(1+G$10/100)^9*$B43)+(EBITDA*((1+G$10/100)^9)*(1-(Capex+TaxRate-NWC)/100)))*100</f>
        <v>6.024096385542169</v>
      </c>
      <c r="H43" s="17">
        <f ca="1">(EBITDA*(1+H$10/100)^9*$B43*WACC/100-(EBITDA*((1+H$10/100)^9)*(1-(Capex+TaxRate-NWC)/100)))/((EBITDA*(1+H$10/100)^9*$B43)+(EBITDA*((1+H$10/100)^9)*(1-(Capex+TaxRate-NWC)/100)))*100</f>
        <v>6.0240963855421672</v>
      </c>
      <c r="I43" s="17">
        <f ca="1">(EBITDA*(1+I$10/100)^9*$B43*WACC/100-(EBITDA*((1+I$10/100)^9)*(1-(Capex+TaxRate-NWC)/100)))/((EBITDA*(1+I$10/100)^9*$B43)+(EBITDA*((1+I$10/100)^9)*(1-(Capex+TaxRate-NWC)/100)))*100</f>
        <v>6.024096385542169</v>
      </c>
      <c r="M43" s="36"/>
      <c r="N43" s="36"/>
      <c r="O43" s="36"/>
      <c r="P43" s="36"/>
      <c r="Q43" s="36"/>
      <c r="R43" s="36"/>
      <c r="S43" s="36"/>
      <c r="AB43" s="31"/>
      <c r="AC43" s="31"/>
      <c r="AD43" s="31"/>
      <c r="AE43" s="31"/>
      <c r="AF43" s="31"/>
      <c r="AG43" s="31"/>
      <c r="AH43" s="31"/>
      <c r="AI43" s="21"/>
      <c r="AJ43" s="15"/>
    </row>
    <row r="44" spans="1:93" x14ac:dyDescent="0.2">
      <c r="C44" s="37"/>
      <c r="D44" s="37"/>
      <c r="E44" s="37"/>
      <c r="F44" s="37"/>
      <c r="G44" s="37"/>
      <c r="H44" s="37"/>
      <c r="I44" s="37"/>
      <c r="AB44" s="31"/>
      <c r="AC44" s="31"/>
      <c r="AD44" s="31"/>
      <c r="AE44" s="31"/>
      <c r="AF44" s="31"/>
      <c r="AG44" s="31"/>
      <c r="AH44" s="31"/>
      <c r="AI44" s="21"/>
    </row>
    <row r="45" spans="1:93" x14ac:dyDescent="0.2">
      <c r="A45" s="5" t="s">
        <v>108</v>
      </c>
      <c r="C45" s="37"/>
      <c r="D45" s="37"/>
      <c r="E45" s="37"/>
      <c r="F45" s="37"/>
      <c r="G45" s="37"/>
      <c r="H45" s="37"/>
      <c r="I45" s="37"/>
      <c r="AB45" s="31"/>
      <c r="AC45" s="31"/>
      <c r="AD45" s="31"/>
      <c r="AE45" s="31"/>
      <c r="AF45" s="31"/>
      <c r="AG45" s="31"/>
      <c r="AH45" s="31"/>
      <c r="AI45" s="21"/>
    </row>
    <row r="46" spans="1:93" ht="3" customHeight="1" x14ac:dyDescent="0.2">
      <c r="A46" s="2"/>
      <c r="B46" s="2"/>
      <c r="C46" s="2"/>
      <c r="D46" s="2"/>
      <c r="E46" s="2"/>
      <c r="F46" s="2"/>
      <c r="AB46" s="31"/>
      <c r="AC46" s="31"/>
      <c r="AD46" s="31"/>
      <c r="AE46" s="31"/>
      <c r="AF46" s="31"/>
      <c r="AG46" s="31"/>
      <c r="AH46" s="31"/>
      <c r="AI46" s="16"/>
    </row>
    <row r="47" spans="1:93" ht="3" customHeight="1" x14ac:dyDescent="0.2">
      <c r="AB47" s="31"/>
      <c r="AC47" s="31"/>
      <c r="AD47" s="31"/>
      <c r="AE47" s="31"/>
      <c r="AF47" s="31"/>
      <c r="AG47" s="31"/>
      <c r="AH47" s="31"/>
      <c r="AI47" s="16"/>
    </row>
    <row r="48" spans="1:93" x14ac:dyDescent="0.2">
      <c r="A48" s="80">
        <f>A3</f>
        <v>1</v>
      </c>
      <c r="B48" s="15" t="str">
        <f>B3</f>
        <v>Current EBITDA</v>
      </c>
      <c r="D48" s="81">
        <f>D3</f>
        <v>30</v>
      </c>
      <c r="E48" s="15" t="str">
        <f>E3</f>
        <v>Effective Tax Rate</v>
      </c>
      <c r="AB48" s="31"/>
      <c r="AC48" s="31"/>
      <c r="AD48" s="31"/>
      <c r="AE48" s="31"/>
      <c r="AF48" s="31"/>
      <c r="AG48" s="31"/>
      <c r="AH48" s="31"/>
      <c r="AI48" s="21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</row>
    <row r="49" spans="1:60" x14ac:dyDescent="0.2">
      <c r="A49" s="84">
        <f>A4</f>
        <v>10</v>
      </c>
      <c r="B49" s="15" t="str">
        <f>B4</f>
        <v>Capex as % of EBITDA</v>
      </c>
      <c r="D49" s="81">
        <f>D4</f>
        <v>10</v>
      </c>
      <c r="E49" s="15" t="str">
        <f>E4</f>
        <v>WACC</v>
      </c>
      <c r="AB49" s="31"/>
      <c r="AC49" s="31"/>
      <c r="AD49" s="31"/>
      <c r="AE49" s="31"/>
      <c r="AF49" s="31"/>
      <c r="AG49" s="31"/>
      <c r="AH49" s="31"/>
      <c r="AI49" s="21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</row>
    <row r="50" spans="1:60" x14ac:dyDescent="0.2">
      <c r="A50" s="84">
        <f>A5</f>
        <v>0</v>
      </c>
      <c r="B50" s="15" t="str">
        <f>B5</f>
        <v>NWC as % of EBITDA</v>
      </c>
      <c r="D50" s="32"/>
      <c r="E50" s="15"/>
      <c r="AB50" s="31"/>
      <c r="AC50" s="31"/>
      <c r="AD50" s="31"/>
      <c r="AE50" s="31"/>
      <c r="AF50" s="31"/>
      <c r="AG50" s="31"/>
      <c r="AH50" s="31"/>
      <c r="AI50" s="36"/>
      <c r="AJ50" s="36"/>
      <c r="AK50" s="36"/>
      <c r="AL50" s="36"/>
      <c r="AM50" s="36"/>
      <c r="AN50" s="36"/>
      <c r="AP50" s="36"/>
      <c r="AQ50" s="36"/>
      <c r="AR50" s="36"/>
      <c r="AS50" s="36"/>
      <c r="AT50" s="36"/>
      <c r="AU50" s="36"/>
    </row>
    <row r="51" spans="1:60" ht="3" customHeight="1" x14ac:dyDescent="0.2">
      <c r="A51" s="81"/>
      <c r="B51" s="15"/>
      <c r="AB51" s="31"/>
      <c r="AC51" s="31"/>
      <c r="AD51" s="31"/>
      <c r="AE51" s="31"/>
      <c r="AF51" s="31"/>
      <c r="AG51" s="31"/>
      <c r="AH51" s="31"/>
    </row>
    <row r="52" spans="1:60" x14ac:dyDescent="0.2">
      <c r="A52" s="77">
        <v>0</v>
      </c>
      <c r="B52" s="15" t="s">
        <v>53</v>
      </c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60" x14ac:dyDescent="0.2">
      <c r="A53" s="83">
        <v>100</v>
      </c>
      <c r="B53" t="s">
        <v>52</v>
      </c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BC53" s="49"/>
      <c r="BD53" s="49"/>
      <c r="BE53" s="49"/>
      <c r="BF53" s="49"/>
      <c r="BG53" s="49"/>
      <c r="BH53" s="49"/>
    </row>
    <row r="54" spans="1:60" x14ac:dyDescent="0.2">
      <c r="A54" s="90">
        <v>2</v>
      </c>
      <c r="B54" t="s">
        <v>39</v>
      </c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BC54" s="49"/>
      <c r="BD54" s="49"/>
      <c r="BE54" s="49"/>
      <c r="BF54" s="49"/>
      <c r="BG54" s="49"/>
      <c r="BH54" s="49"/>
    </row>
    <row r="55" spans="1:60" x14ac:dyDescent="0.2">
      <c r="A55" s="91">
        <v>8</v>
      </c>
      <c r="B55" s="15" t="s">
        <v>106</v>
      </c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</row>
    <row r="56" spans="1:60" x14ac:dyDescent="0.2">
      <c r="A56" s="5"/>
      <c r="C56" s="15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</row>
    <row r="57" spans="1:60" x14ac:dyDescent="0.2">
      <c r="A57" s="5" t="s">
        <v>109</v>
      </c>
      <c r="C57" s="15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</row>
    <row r="58" spans="1:60" ht="3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</row>
    <row r="59" spans="1:60" x14ac:dyDescent="0.2">
      <c r="O59" s="50" t="s">
        <v>3</v>
      </c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</row>
    <row r="60" spans="1:60" x14ac:dyDescent="0.2">
      <c r="A60" s="2"/>
      <c r="B60" s="2"/>
      <c r="C60" s="2"/>
      <c r="D60" s="39"/>
      <c r="E60" s="39" t="s">
        <v>42</v>
      </c>
      <c r="F60" s="39" t="s">
        <v>43</v>
      </c>
      <c r="G60" s="39" t="s">
        <v>44</v>
      </c>
      <c r="H60" s="39" t="s">
        <v>45</v>
      </c>
      <c r="I60" s="39" t="s">
        <v>47</v>
      </c>
      <c r="J60" s="39" t="s">
        <v>46</v>
      </c>
      <c r="K60" s="39" t="s">
        <v>48</v>
      </c>
      <c r="L60" s="39" t="s">
        <v>49</v>
      </c>
      <c r="M60" s="39" t="s">
        <v>50</v>
      </c>
      <c r="N60" s="39" t="s">
        <v>51</v>
      </c>
      <c r="O60" s="39" t="s">
        <v>4</v>
      </c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</row>
    <row r="61" spans="1:60" ht="3" hidden="1" customHeight="1" x14ac:dyDescent="0.2"/>
    <row r="62" spans="1:60" ht="11.25" hidden="1" customHeight="1" x14ac:dyDescent="0.2">
      <c r="A62" s="42" t="s">
        <v>62</v>
      </c>
    </row>
    <row r="63" spans="1:60" hidden="1" x14ac:dyDescent="0.2">
      <c r="A63" t="s">
        <v>107</v>
      </c>
      <c r="E63" s="15">
        <f ca="1">EBITDA*((1+EBITDACAGR/100)^(COLUMNS($E63:E63)-1))*(1-(TaxRate+Capex-NWC)/100)</f>
        <v>0.6</v>
      </c>
      <c r="F63" s="15">
        <f ca="1">EBITDA*((1+EBITDACAGR/100)^(COLUMNS($E63:F63)-1))*(1-(TaxRate+Capex-NWC)/100)</f>
        <v>0.61199999999999999</v>
      </c>
      <c r="G63" s="15">
        <f ca="1">EBITDA*((1+EBITDACAGR/100)^(COLUMNS($E63:G63)-1))*(1-(TaxRate+Capex-NWC)/100)</f>
        <v>0.62424000000000002</v>
      </c>
      <c r="H63" s="15">
        <f ca="1">EBITDA*((1+EBITDACAGR/100)^(COLUMNS($E63:H63)-1))*(1-(TaxRate+Capex-NWC)/100)</f>
        <v>0.63672479999999998</v>
      </c>
      <c r="I63" s="15">
        <f ca="1">EBITDA*((1+EBITDACAGR/100)^(COLUMNS($E63:I63)-1))*(1-(TaxRate+Capex-NWC)/100)</f>
        <v>0.64945929599999996</v>
      </c>
      <c r="J63" s="15">
        <f ca="1">EBITDA*((1+EBITDACAGR/100)^(COLUMNS($E63:J63)-1))*(1-(TaxRate+Capex-NWC)/100)</f>
        <v>0.66244848191999994</v>
      </c>
      <c r="K63" s="15">
        <f ca="1">EBITDA*((1+EBITDACAGR/100)^(COLUMNS($E63:K63)-1))*(1-(TaxRate+Capex-NWC)/100)</f>
        <v>0.6756974515584</v>
      </c>
      <c r="L63" s="15">
        <f ca="1">EBITDA*((1+EBITDACAGR/100)^(COLUMNS($E63:L63)-1))*(1-(TaxRate+Capex-NWC)/100)</f>
        <v>0.68921140058956787</v>
      </c>
      <c r="M63" s="15">
        <f ca="1">EBITDA*((1+EBITDACAGR/100)^(COLUMNS($E63:M63)-1))*(1-(TaxRate+Capex-NWC)/100)</f>
        <v>0.70299562860135933</v>
      </c>
      <c r="N63" s="15">
        <f ca="1">EBITDA*((1+EBITDACAGR/100)^(COLUMNS($E63:N63)-1))*(1-(TaxRate+Capex-NWC)/100)</f>
        <v>0.71705554117338643</v>
      </c>
      <c r="O63" s="15">
        <f ca="1">EBITDA*((1+EBITDACAGR/100)^(COLUMNS($E63:N63)-1)*EBITDAMultiple)</f>
        <v>9.5607405489784867</v>
      </c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</row>
    <row r="64" spans="1:60" ht="3" hidden="1" customHeight="1" x14ac:dyDescent="0.2"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</row>
    <row r="65" spans="1:52" hidden="1" x14ac:dyDescent="0.2">
      <c r="A65" s="5" t="s">
        <v>56</v>
      </c>
      <c r="B65" s="5"/>
      <c r="D65" s="89">
        <f ca="1">NPV(WACC/100,E63:N63)+O63/(1+WACC/100)^10</f>
        <v>7.6612659720277971</v>
      </c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</row>
    <row r="66" spans="1:52" hidden="1" x14ac:dyDescent="0.2">
      <c r="A66" t="s">
        <v>53</v>
      </c>
      <c r="D66" s="16">
        <f ca="1">NetCash</f>
        <v>0</v>
      </c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</row>
    <row r="67" spans="1:52" hidden="1" x14ac:dyDescent="0.2">
      <c r="A67" s="5" t="s">
        <v>57</v>
      </c>
      <c r="B67" s="5"/>
      <c r="D67" s="89">
        <f ca="1">SUM(D65:D66)</f>
        <v>7.6612659720277971</v>
      </c>
      <c r="M67" s="2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</row>
    <row r="68" spans="1:52" hidden="1" x14ac:dyDescent="0.2">
      <c r="A68" t="s">
        <v>52</v>
      </c>
      <c r="D68" s="16">
        <f ca="1">SharesOut</f>
        <v>100</v>
      </c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</row>
    <row r="69" spans="1:52" hidden="1" x14ac:dyDescent="0.2">
      <c r="A69" s="5" t="s">
        <v>58</v>
      </c>
      <c r="B69" s="5"/>
      <c r="D69" s="89">
        <f ca="1">D67/D68</f>
        <v>7.6612659720277976E-2</v>
      </c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</row>
    <row r="70" spans="1:52" ht="3" hidden="1" customHeight="1" x14ac:dyDescent="0.2">
      <c r="A70" s="101"/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</row>
    <row r="71" spans="1:52" ht="3" customHeight="1" x14ac:dyDescent="0.2">
      <c r="A71" s="5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</row>
    <row r="72" spans="1:52" ht="11.25" customHeight="1" x14ac:dyDescent="0.2">
      <c r="A72" s="42" t="s">
        <v>63</v>
      </c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</row>
    <row r="73" spans="1:52" x14ac:dyDescent="0.2">
      <c r="A73" t="s">
        <v>107</v>
      </c>
      <c r="E73" s="15">
        <f ca="1">EBITDA*((1+EBITDACAGR/100)^(COLUMNS($E73:E73)-1))*(1-(TaxRate+Capex-NWC)/100)</f>
        <v>0.6</v>
      </c>
      <c r="F73" s="15">
        <f ca="1">EBITDA*((1+EBITDACAGR/100)^(COLUMNS($E73:F73)-1))*(1-(TaxRate+Capex-NWC)/100)</f>
        <v>0.61199999999999999</v>
      </c>
      <c r="G73" s="15">
        <f ca="1">EBITDA*((1+EBITDACAGR/100)^(COLUMNS($E73:G73)-1))*(1-(TaxRate+Capex-NWC)/100)</f>
        <v>0.62424000000000002</v>
      </c>
      <c r="H73" s="15">
        <f ca="1">EBITDA*((1+EBITDACAGR/100)^(COLUMNS($E73:H73)-1))*(1-(TaxRate+Capex-NWC)/100)</f>
        <v>0.63672479999999998</v>
      </c>
      <c r="I73" s="15">
        <f ca="1">EBITDA*((1+EBITDACAGR/100)^(COLUMNS($E73:I73)-1))*(1-(TaxRate+Capex-NWC)/100)</f>
        <v>0.64945929599999996</v>
      </c>
      <c r="J73" s="15">
        <f ca="1">EBITDA*((1+EBITDACAGR/100)^(COLUMNS($E73:J73)-1))*(1-(TaxRate+Capex-NWC)/100)</f>
        <v>0.66244848191999994</v>
      </c>
      <c r="K73" s="15">
        <f ca="1">EBITDA*((1+EBITDACAGR/100)^(COLUMNS($E73:K73)-1))*(1-(TaxRate+Capex-NWC)/100)</f>
        <v>0.6756974515584</v>
      </c>
      <c r="L73" s="15">
        <f ca="1">EBITDA*((1+EBITDACAGR/100)^(COLUMNS($E73:L73)-1))*(1-(TaxRate+Capex-NWC)/100)</f>
        <v>0.68921140058956787</v>
      </c>
      <c r="M73" s="15">
        <f ca="1">EBITDA*((1+EBITDACAGR/100)^(COLUMNS($E73:M73)-1))*(1-(TaxRate+Capex-NWC)/100)</f>
        <v>0.70299562860135933</v>
      </c>
      <c r="N73" s="15">
        <f ca="1">EBITDA*((1+EBITDACAGR/100)^(COLUMNS($E73:N73)-1))*(1-(TaxRate+Capex-NWC)/100)</f>
        <v>0.71705554117338643</v>
      </c>
      <c r="O73" s="15">
        <f ca="1">EBITDA*((1+EBITDACAGR/100)^(COLUMNS($E73:N73)-1))*EBITDAMultiple</f>
        <v>9.5607405489784867</v>
      </c>
    </row>
    <row r="74" spans="1:52" ht="3" customHeight="1" x14ac:dyDescent="0.2"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</row>
    <row r="75" spans="1:52" x14ac:dyDescent="0.2">
      <c r="A75" t="s">
        <v>52</v>
      </c>
      <c r="E75" s="16">
        <f ca="1">SharesOut</f>
        <v>100</v>
      </c>
      <c r="F75" s="16">
        <f ca="1">SharesOut</f>
        <v>100</v>
      </c>
      <c r="G75" s="16">
        <f ca="1">SharesOut</f>
        <v>100</v>
      </c>
      <c r="H75" s="16">
        <f ca="1">SharesOut</f>
        <v>100</v>
      </c>
      <c r="I75" s="16">
        <f ca="1">SharesOut</f>
        <v>100</v>
      </c>
      <c r="J75" s="16">
        <f ca="1">SharesOut</f>
        <v>100</v>
      </c>
      <c r="K75" s="16">
        <f ca="1">SharesOut</f>
        <v>100</v>
      </c>
      <c r="L75" s="16">
        <f ca="1">SharesOut</f>
        <v>100</v>
      </c>
      <c r="M75" s="16">
        <f ca="1">SharesOut</f>
        <v>100</v>
      </c>
      <c r="N75" s="16">
        <f ca="1">SharesOut</f>
        <v>100</v>
      </c>
      <c r="O75" s="16">
        <f ca="1">SharesOut</f>
        <v>100</v>
      </c>
    </row>
    <row r="76" spans="1:52" x14ac:dyDescent="0.2">
      <c r="A76" s="87" t="s">
        <v>59</v>
      </c>
      <c r="E76" s="15">
        <f ca="1">E73/SharesOut</f>
        <v>6.0000000000000001E-3</v>
      </c>
      <c r="F76" s="15">
        <f ca="1">F73/SharesOut</f>
        <v>6.1199999999999996E-3</v>
      </c>
      <c r="G76" s="15">
        <f ca="1">G73/SharesOut</f>
        <v>6.2424000000000004E-3</v>
      </c>
      <c r="H76" s="15">
        <f ca="1">H73/SharesOut</f>
        <v>6.3672479999999998E-3</v>
      </c>
      <c r="I76" s="15">
        <f ca="1">I73/SharesOut</f>
        <v>6.4945929600000001E-3</v>
      </c>
      <c r="J76" s="15">
        <f ca="1">J73/SharesOut</f>
        <v>6.6244848191999994E-3</v>
      </c>
      <c r="K76" s="15">
        <f ca="1">K73/SharesOut</f>
        <v>6.7569745155839998E-3</v>
      </c>
      <c r="L76" s="15">
        <f ca="1">L73/SharesOut</f>
        <v>6.8921140058956784E-3</v>
      </c>
      <c r="M76" s="15">
        <f ca="1">M73/SharesOut</f>
        <v>7.0299562860135934E-3</v>
      </c>
      <c r="N76" s="15">
        <f ca="1">N73/SharesOut</f>
        <v>7.1705554117338643E-3</v>
      </c>
      <c r="O76" s="15">
        <f ca="1">O73/SharesOut</f>
        <v>9.5607405489784872E-2</v>
      </c>
    </row>
    <row r="77" spans="1:52" ht="3" customHeight="1" x14ac:dyDescent="0.2"/>
    <row r="78" spans="1:52" x14ac:dyDescent="0.2">
      <c r="A78" s="5" t="s">
        <v>60</v>
      </c>
      <c r="D78" s="89">
        <f ca="1">NPV(WACC/100,E76:N76)+O76/(1+WACC/100)^10</f>
        <v>7.6612659720277976E-2</v>
      </c>
    </row>
    <row r="79" spans="1:52" x14ac:dyDescent="0.2">
      <c r="A79" t="s">
        <v>61</v>
      </c>
      <c r="D79" s="16">
        <f ca="1">NetCash/SharesOut</f>
        <v>0</v>
      </c>
    </row>
    <row r="80" spans="1:52" x14ac:dyDescent="0.2">
      <c r="A80" s="5" t="s">
        <v>58</v>
      </c>
      <c r="D80" s="89">
        <f ca="1">D78+D79</f>
        <v>7.6612659720277976E-2</v>
      </c>
      <c r="AU80" s="38"/>
    </row>
    <row r="81" spans="1:191" x14ac:dyDescent="0.2">
      <c r="A81" t="s">
        <v>52</v>
      </c>
      <c r="D81" s="16">
        <f ca="1">SharesOut</f>
        <v>100</v>
      </c>
      <c r="AU81" s="38"/>
    </row>
    <row r="82" spans="1:191" x14ac:dyDescent="0.2">
      <c r="A82" s="5" t="s">
        <v>57</v>
      </c>
      <c r="D82" s="89">
        <f ca="1">D80*D81</f>
        <v>7.6612659720277971</v>
      </c>
      <c r="AU82" s="38"/>
    </row>
    <row r="83" spans="1:191" ht="3" hidden="1" customHeight="1" x14ac:dyDescent="0.2">
      <c r="A83" s="101"/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</row>
    <row r="84" spans="1:191" ht="3" hidden="1" customHeight="1" x14ac:dyDescent="0.2"/>
    <row r="85" spans="1:191" ht="11.25" hidden="1" customHeight="1" x14ac:dyDescent="0.2">
      <c r="A85" s="42" t="s">
        <v>64</v>
      </c>
      <c r="D85" s="21"/>
      <c r="E85" s="21"/>
      <c r="F85" s="21"/>
      <c r="G85" s="21"/>
      <c r="H85" s="21"/>
      <c r="M85" s="21"/>
      <c r="N85" s="21"/>
      <c r="O85" s="36"/>
      <c r="P85" s="49"/>
      <c r="GI85" s="15"/>
    </row>
    <row r="86" spans="1:191" hidden="1" x14ac:dyDescent="0.2">
      <c r="A86" t="s">
        <v>107</v>
      </c>
      <c r="C86" s="21"/>
      <c r="D86" s="21"/>
      <c r="E86" s="15">
        <f ca="1">EBITDA*((1+EBITDACAGR/100)^(COLUMNS($E86:E86)-1))*(1-(TaxRate+Capex-NWC)/100)</f>
        <v>0.6</v>
      </c>
      <c r="F86" s="15">
        <f ca="1">EBITDA*((1+EBITDACAGR/100)^(COLUMNS($E86:F86)-1))*(1-(TaxRate+Capex-NWC)/100)</f>
        <v>0.61199999999999999</v>
      </c>
      <c r="G86" s="15">
        <f ca="1">EBITDA*((1+EBITDACAGR/100)^(COLUMNS($E86:G86)-1))*(1-(TaxRate+Capex-NWC)/100)</f>
        <v>0.62424000000000002</v>
      </c>
      <c r="H86" s="15">
        <f ca="1">EBITDA*((1+EBITDACAGR/100)^(COLUMNS($E86:H86)-1))*(1-(TaxRate+Capex-NWC)/100)</f>
        <v>0.63672479999999998</v>
      </c>
      <c r="I86" s="15">
        <f ca="1">EBITDA*((1+EBITDACAGR/100)^(COLUMNS($E86:I86)-1))*(1-(TaxRate+Capex-NWC)/100)</f>
        <v>0.64945929599999996</v>
      </c>
      <c r="J86" s="15">
        <f ca="1">EBITDA*((1+EBITDACAGR/100)^(COLUMNS($E86:J86)-1))*(1-(TaxRate+Capex-NWC)/100)</f>
        <v>0.66244848191999994</v>
      </c>
      <c r="K86" s="15">
        <f ca="1">EBITDA*((1+EBITDACAGR/100)^(COLUMNS($E86:K86)-1))*(1-(TaxRate+Capex-NWC)/100)</f>
        <v>0.6756974515584</v>
      </c>
      <c r="L86" s="15">
        <f ca="1">EBITDA*((1+EBITDACAGR/100)^(COLUMNS($E86:L86)-1))*(1-(TaxRate+Capex-NWC)/100)</f>
        <v>0.68921140058956787</v>
      </c>
      <c r="M86" s="15">
        <f ca="1">EBITDA*((1+EBITDACAGR/100)^(COLUMNS($E86:M86)-1))*(1-(TaxRate+Capex-NWC)/100)</f>
        <v>0.70299562860135933</v>
      </c>
      <c r="N86" s="15">
        <f ca="1">EBITDA*((1+EBITDACAGR/100)^(COLUMNS($E86:N86)-1))*(1-(TaxRate+Capex-NWC)/100)</f>
        <v>0.71705554117338643</v>
      </c>
      <c r="O86" s="15">
        <f ca="1">EBITDA*((1+EBITDACAGR/100)^(COLUMNS($E86:N86)-1))*EBITDAMultiple</f>
        <v>9.5607405489784867</v>
      </c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/>
      <c r="EL86" s="15"/>
      <c r="EM86" s="15"/>
      <c r="EN86" s="15"/>
      <c r="EO86" s="15"/>
      <c r="EP86" s="15"/>
      <c r="EQ86" s="15"/>
      <c r="ER86" s="15"/>
      <c r="ES86" s="15"/>
      <c r="ET86" s="15"/>
      <c r="EU86" s="15"/>
      <c r="EV86" s="15"/>
      <c r="EW86" s="15"/>
      <c r="EX86" s="15"/>
      <c r="EY86" s="15"/>
      <c r="EZ86" s="15"/>
      <c r="FA86" s="15"/>
      <c r="FB86" s="15"/>
      <c r="FC86" s="15"/>
      <c r="FD86" s="15"/>
      <c r="FE86" s="15"/>
      <c r="FF86" s="15"/>
      <c r="FG86" s="15"/>
      <c r="FH86" s="15"/>
      <c r="FI86" s="15"/>
      <c r="FJ86" s="15"/>
      <c r="FK86" s="15"/>
      <c r="FL86" s="15"/>
      <c r="FM86" s="15"/>
      <c r="FN86" s="15"/>
      <c r="FO86" s="15"/>
      <c r="FP86" s="15"/>
      <c r="FQ86" s="15"/>
      <c r="FR86" s="15"/>
      <c r="FS86" s="15"/>
      <c r="FT86" s="15"/>
      <c r="FU86" s="15"/>
      <c r="FV86" s="15"/>
      <c r="FW86" s="15"/>
      <c r="FX86" s="15"/>
      <c r="FY86" s="15"/>
      <c r="FZ86" s="15"/>
      <c r="GA86" s="15"/>
      <c r="GB86" s="15"/>
      <c r="GC86" s="15"/>
      <c r="GD86" s="15"/>
      <c r="GE86" s="15"/>
      <c r="GF86" s="15"/>
      <c r="GG86" s="15"/>
      <c r="GH86" s="15"/>
      <c r="GI86" s="15"/>
    </row>
    <row r="87" spans="1:191" ht="3" hidden="1" customHeight="1" x14ac:dyDescent="0.2"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/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/>
      <c r="EW87" s="15"/>
      <c r="EX87" s="15"/>
      <c r="EY87" s="15"/>
      <c r="EZ87" s="15"/>
      <c r="FA87" s="15"/>
      <c r="FB87" s="15"/>
      <c r="FC87" s="15"/>
      <c r="FD87" s="15"/>
      <c r="FE87" s="15"/>
      <c r="FF87" s="15"/>
      <c r="FG87" s="15"/>
      <c r="FH87" s="15"/>
      <c r="FI87" s="15"/>
      <c r="FJ87" s="15"/>
      <c r="FK87" s="15"/>
      <c r="FL87" s="15"/>
      <c r="FM87" s="15"/>
      <c r="FN87" s="15"/>
      <c r="FO87" s="15"/>
      <c r="FP87" s="15"/>
      <c r="FQ87" s="15"/>
      <c r="FR87" s="15"/>
      <c r="FS87" s="15"/>
      <c r="FT87" s="15"/>
      <c r="FU87" s="15"/>
      <c r="FV87" s="15"/>
      <c r="FW87" s="15"/>
      <c r="FX87" s="15"/>
      <c r="FY87" s="15"/>
      <c r="FZ87" s="15"/>
      <c r="GA87" s="15"/>
      <c r="GB87" s="15"/>
      <c r="GC87" s="15"/>
      <c r="GD87" s="15"/>
      <c r="GE87" s="15"/>
      <c r="GF87" s="15"/>
      <c r="GG87" s="15"/>
      <c r="GH87" s="32"/>
      <c r="GI87" s="15"/>
    </row>
    <row r="88" spans="1:191" ht="11.25" hidden="1" customHeight="1" x14ac:dyDescent="0.2">
      <c r="A88" s="87" t="s">
        <v>65</v>
      </c>
      <c r="E88" s="16">
        <f ca="1">SharesOut</f>
        <v>100</v>
      </c>
      <c r="F88" s="16">
        <f ca="1">E88*1.02</f>
        <v>102</v>
      </c>
      <c r="G88" s="16">
        <f t="shared" ref="G88:N88" ca="1" si="4">F88*1.02</f>
        <v>104.04</v>
      </c>
      <c r="H88" s="16">
        <f t="shared" ca="1" si="4"/>
        <v>106.1208</v>
      </c>
      <c r="I88" s="16">
        <f t="shared" ca="1" si="4"/>
        <v>108.243216</v>
      </c>
      <c r="J88" s="16">
        <f t="shared" ca="1" si="4"/>
        <v>110.40808032000001</v>
      </c>
      <c r="K88" s="16">
        <f t="shared" ca="1" si="4"/>
        <v>112.61624192640001</v>
      </c>
      <c r="L88" s="16">
        <f t="shared" ca="1" si="4"/>
        <v>114.868566764928</v>
      </c>
      <c r="M88" s="16">
        <f t="shared" ca="1" si="4"/>
        <v>117.16593810022657</v>
      </c>
      <c r="N88" s="16">
        <f t="shared" ca="1" si="4"/>
        <v>119.5092568622311</v>
      </c>
      <c r="O88" s="16">
        <f ca="1">N88*1</f>
        <v>119.5092568622311</v>
      </c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  <c r="EC88" s="16"/>
      <c r="ED88" s="16"/>
      <c r="EE88" s="16"/>
      <c r="EF88" s="16"/>
      <c r="EG88" s="16"/>
      <c r="EH88" s="16"/>
      <c r="EI88" s="16"/>
      <c r="EJ88" s="16"/>
      <c r="EK88" s="16"/>
      <c r="EL88" s="16"/>
      <c r="EM88" s="16"/>
      <c r="EN88" s="16"/>
      <c r="EO88" s="16"/>
      <c r="EP88" s="16"/>
      <c r="EQ88" s="16"/>
      <c r="ER88" s="16"/>
      <c r="ES88" s="16"/>
      <c r="ET88" s="16"/>
      <c r="EU88" s="16"/>
      <c r="EV88" s="16"/>
      <c r="EW88" s="16"/>
      <c r="EX88" s="16"/>
      <c r="EY88" s="16"/>
      <c r="EZ88" s="16"/>
      <c r="FA88" s="16"/>
      <c r="FB88" s="16"/>
      <c r="FC88" s="16"/>
      <c r="FD88" s="16"/>
      <c r="FE88" s="16"/>
      <c r="FF88" s="16"/>
      <c r="FG88" s="16"/>
      <c r="FH88" s="16"/>
      <c r="FI88" s="16"/>
      <c r="FJ88" s="16"/>
      <c r="FK88" s="16"/>
      <c r="FL88" s="16"/>
      <c r="FM88" s="16"/>
      <c r="FN88" s="16"/>
      <c r="FO88" s="16"/>
      <c r="FP88" s="16"/>
      <c r="FQ88" s="16"/>
      <c r="FR88" s="16"/>
      <c r="FS88" s="16"/>
      <c r="FT88" s="16"/>
      <c r="FU88" s="16"/>
      <c r="FV88" s="16"/>
      <c r="FW88" s="16"/>
      <c r="FX88" s="16"/>
      <c r="FY88" s="16"/>
      <c r="FZ88" s="16"/>
      <c r="GA88" s="16"/>
      <c r="GB88" s="16"/>
      <c r="GC88" s="16"/>
      <c r="GD88" s="16"/>
      <c r="GE88" s="16"/>
      <c r="GF88" s="16"/>
      <c r="GG88" s="16"/>
      <c r="GI88" s="15"/>
    </row>
    <row r="89" spans="1:191" hidden="1" x14ac:dyDescent="0.2">
      <c r="A89" s="87" t="s">
        <v>59</v>
      </c>
      <c r="E89" s="15">
        <f ca="1">E86/E88</f>
        <v>6.0000000000000001E-3</v>
      </c>
      <c r="F89" s="15">
        <f ca="1">F86/F88</f>
        <v>6.0000000000000001E-3</v>
      </c>
      <c r="G89" s="15">
        <f ca="1">G86/G88</f>
        <v>6.0000000000000001E-3</v>
      </c>
      <c r="H89" s="15">
        <f ca="1">H86/H88</f>
        <v>5.9999999999999993E-3</v>
      </c>
      <c r="I89" s="15">
        <f ca="1">I86/I88</f>
        <v>5.9999999999999993E-3</v>
      </c>
      <c r="J89" s="15">
        <f ca="1">J86/J88</f>
        <v>5.9999999999999993E-3</v>
      </c>
      <c r="K89" s="15">
        <f ca="1">K86/K88</f>
        <v>5.9999999999999993E-3</v>
      </c>
      <c r="L89" s="15">
        <f ca="1">L86/L88</f>
        <v>5.9999999999999984E-3</v>
      </c>
      <c r="M89" s="15">
        <f ca="1">M86/M88</f>
        <v>5.9999999999999993E-3</v>
      </c>
      <c r="N89" s="15">
        <f ca="1">N86/N88</f>
        <v>5.9999999999999984E-3</v>
      </c>
      <c r="O89" s="15">
        <f ca="1">O86/O88</f>
        <v>7.9999999999999988E-2</v>
      </c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  <c r="DI89" s="15"/>
      <c r="DJ89" s="15"/>
      <c r="DK89" s="15"/>
      <c r="DL89" s="15"/>
      <c r="DM89" s="15"/>
      <c r="DN89" s="15"/>
      <c r="DO89" s="15"/>
      <c r="DP89" s="15"/>
      <c r="DQ89" s="15"/>
      <c r="DR89" s="15"/>
      <c r="DS89" s="15"/>
      <c r="DT89" s="15"/>
      <c r="DU89" s="15"/>
      <c r="DV89" s="15"/>
      <c r="DW89" s="15"/>
      <c r="DX89" s="15"/>
      <c r="DY89" s="15"/>
      <c r="DZ89" s="15"/>
      <c r="EA89" s="15"/>
      <c r="EB89" s="15"/>
      <c r="EC89" s="15"/>
      <c r="ED89" s="15"/>
      <c r="EE89" s="15"/>
      <c r="EF89" s="15"/>
      <c r="EG89" s="15"/>
      <c r="EH89" s="15"/>
      <c r="EI89" s="15"/>
      <c r="EJ89" s="15"/>
      <c r="EK89" s="15"/>
      <c r="EL89" s="15"/>
      <c r="EM89" s="15"/>
      <c r="EN89" s="15"/>
      <c r="EO89" s="15"/>
      <c r="EP89" s="15"/>
      <c r="EQ89" s="15"/>
      <c r="ER89" s="15"/>
      <c r="ES89" s="15"/>
      <c r="ET89" s="15"/>
      <c r="EU89" s="15"/>
      <c r="EV89" s="15"/>
      <c r="EW89" s="15"/>
      <c r="EX89" s="15"/>
      <c r="EY89" s="15"/>
      <c r="EZ89" s="15"/>
      <c r="FA89" s="15"/>
      <c r="FB89" s="15"/>
      <c r="FC89" s="15"/>
      <c r="FD89" s="15"/>
      <c r="FE89" s="15"/>
      <c r="FF89" s="15"/>
      <c r="FG89" s="15"/>
      <c r="FH89" s="15"/>
      <c r="FI89" s="15"/>
      <c r="FJ89" s="15"/>
      <c r="FK89" s="15"/>
      <c r="FL89" s="15"/>
      <c r="FM89" s="15"/>
      <c r="FN89" s="15"/>
      <c r="FO89" s="15"/>
      <c r="FP89" s="15"/>
      <c r="FQ89" s="15"/>
      <c r="FR89" s="15"/>
      <c r="FS89" s="15"/>
      <c r="FT89" s="15"/>
      <c r="FU89" s="15"/>
      <c r="FV89" s="15"/>
      <c r="FW89" s="15"/>
      <c r="FX89" s="15"/>
      <c r="FY89" s="15"/>
      <c r="FZ89" s="15"/>
      <c r="GA89" s="15"/>
      <c r="GB89" s="15"/>
      <c r="GC89" s="15"/>
      <c r="GD89" s="15"/>
      <c r="GE89" s="15"/>
      <c r="GF89" s="15"/>
      <c r="GG89" s="15"/>
    </row>
    <row r="90" spans="1:191" ht="3" hidden="1" customHeight="1" x14ac:dyDescent="0.2">
      <c r="N90" s="36"/>
      <c r="O90" s="15"/>
      <c r="P90" s="16"/>
      <c r="GI90" s="16"/>
    </row>
    <row r="91" spans="1:191" hidden="1" x14ac:dyDescent="0.2">
      <c r="A91" s="87" t="s">
        <v>66</v>
      </c>
      <c r="E91" s="16">
        <f ca="1">SharesOut</f>
        <v>100</v>
      </c>
      <c r="F91" s="16">
        <f ca="1">E91*1.05</f>
        <v>105</v>
      </c>
      <c r="G91" s="16">
        <f t="shared" ref="G91:N91" ca="1" si="5">F91*1.05</f>
        <v>110.25</v>
      </c>
      <c r="H91" s="16">
        <f t="shared" ca="1" si="5"/>
        <v>115.7625</v>
      </c>
      <c r="I91" s="16">
        <f t="shared" ca="1" si="5"/>
        <v>121.55062500000001</v>
      </c>
      <c r="J91" s="16">
        <f t="shared" ca="1" si="5"/>
        <v>127.62815625000002</v>
      </c>
      <c r="K91" s="16">
        <f t="shared" ca="1" si="5"/>
        <v>134.00956406250003</v>
      </c>
      <c r="L91" s="16">
        <f t="shared" ca="1" si="5"/>
        <v>140.71004226562505</v>
      </c>
      <c r="M91" s="16">
        <f t="shared" ca="1" si="5"/>
        <v>147.74554437890632</v>
      </c>
      <c r="N91" s="16">
        <f t="shared" ca="1" si="5"/>
        <v>155.13282159785163</v>
      </c>
      <c r="O91" s="16">
        <f ca="1">N91</f>
        <v>155.13282159785163</v>
      </c>
      <c r="GI91" s="15"/>
    </row>
    <row r="92" spans="1:191" hidden="1" x14ac:dyDescent="0.2">
      <c r="A92" s="87" t="s">
        <v>59</v>
      </c>
      <c r="E92" s="15">
        <f ca="1">E$86/E91</f>
        <v>6.0000000000000001E-3</v>
      </c>
      <c r="F92" s="15">
        <f t="shared" ref="F92:N92" ca="1" si="6">F$86/F91</f>
        <v>5.8285714285714286E-3</v>
      </c>
      <c r="G92" s="15">
        <f t="shared" ca="1" si="6"/>
        <v>5.6620408163265308E-3</v>
      </c>
      <c r="H92" s="15">
        <f t="shared" ca="1" si="6"/>
        <v>5.5002682215743439E-3</v>
      </c>
      <c r="I92" s="15">
        <f t="shared" ca="1" si="6"/>
        <v>5.3431177009579337E-3</v>
      </c>
      <c r="J92" s="15">
        <f t="shared" ca="1" si="6"/>
        <v>5.1904571952162779E-3</v>
      </c>
      <c r="K92" s="15">
        <f t="shared" ca="1" si="6"/>
        <v>5.0421584182100982E-3</v>
      </c>
      <c r="L92" s="15">
        <f t="shared" ca="1" si="6"/>
        <v>4.8980967491183795E-3</v>
      </c>
      <c r="M92" s="15">
        <f t="shared" ca="1" si="6"/>
        <v>4.7581511277149978E-3</v>
      </c>
      <c r="N92" s="15">
        <f t="shared" ca="1" si="6"/>
        <v>4.6222039526374256E-3</v>
      </c>
      <c r="O92" s="15">
        <f ca="1">O86/O91</f>
        <v>6.1629386035165684E-2</v>
      </c>
    </row>
    <row r="93" spans="1:191" ht="3" hidden="1" customHeight="1" x14ac:dyDescent="0.2">
      <c r="M93" s="16"/>
      <c r="GI93" s="16"/>
    </row>
    <row r="94" spans="1:191" hidden="1" x14ac:dyDescent="0.2">
      <c r="A94" s="87" t="s">
        <v>71</v>
      </c>
      <c r="E94" s="16">
        <f ca="1">SharesOut</f>
        <v>100</v>
      </c>
      <c r="F94" s="16">
        <f ca="1">E94*1.1</f>
        <v>110.00000000000001</v>
      </c>
      <c r="G94" s="16">
        <f t="shared" ref="G94:N94" ca="1" si="7">F94*1.1</f>
        <v>121.00000000000003</v>
      </c>
      <c r="H94" s="16">
        <f t="shared" ca="1" si="7"/>
        <v>133.10000000000005</v>
      </c>
      <c r="I94" s="16">
        <f t="shared" ca="1" si="7"/>
        <v>146.41000000000008</v>
      </c>
      <c r="J94" s="16">
        <f t="shared" ca="1" si="7"/>
        <v>161.0510000000001</v>
      </c>
      <c r="K94" s="16">
        <f t="shared" ca="1" si="7"/>
        <v>177.15610000000012</v>
      </c>
      <c r="L94" s="16">
        <f t="shared" ca="1" si="7"/>
        <v>194.87171000000015</v>
      </c>
      <c r="M94" s="16">
        <f t="shared" ca="1" si="7"/>
        <v>214.3588810000002</v>
      </c>
      <c r="N94" s="16">
        <f t="shared" ca="1" si="7"/>
        <v>235.79476910000022</v>
      </c>
      <c r="O94" s="16">
        <f ca="1">N94</f>
        <v>235.79476910000022</v>
      </c>
      <c r="GI94" s="15"/>
    </row>
    <row r="95" spans="1:191" hidden="1" x14ac:dyDescent="0.2">
      <c r="A95" s="87" t="s">
        <v>59</v>
      </c>
      <c r="E95" s="15">
        <f ca="1">E$86/E94</f>
        <v>6.0000000000000001E-3</v>
      </c>
      <c r="F95" s="15">
        <f t="shared" ref="F95:N95" ca="1" si="8">F$86/F94</f>
        <v>5.5636363636363626E-3</v>
      </c>
      <c r="G95" s="15">
        <f t="shared" ca="1" si="8"/>
        <v>5.1590082644628089E-3</v>
      </c>
      <c r="H95" s="15">
        <f t="shared" ca="1" si="8"/>
        <v>4.7838076634109669E-3</v>
      </c>
      <c r="I95" s="15">
        <f t="shared" ca="1" si="8"/>
        <v>4.4358943787992594E-3</v>
      </c>
      <c r="J95" s="15">
        <f t="shared" ca="1" si="8"/>
        <v>4.1132838785229494E-3</v>
      </c>
      <c r="K95" s="15">
        <f t="shared" ca="1" si="8"/>
        <v>3.8141359600849167E-3</v>
      </c>
      <c r="L95" s="15">
        <f t="shared" ca="1" si="8"/>
        <v>3.5367442538969218E-3</v>
      </c>
      <c r="M95" s="15">
        <f t="shared" ca="1" si="8"/>
        <v>3.2795264899771457E-3</v>
      </c>
      <c r="N95" s="15">
        <f t="shared" ca="1" si="8"/>
        <v>3.0410154725242621E-3</v>
      </c>
      <c r="O95" s="15">
        <f ca="1">O86/O94</f>
        <v>4.0546872966990166E-2</v>
      </c>
    </row>
    <row r="96" spans="1:191" ht="3" hidden="1" customHeight="1" x14ac:dyDescent="0.2"/>
    <row r="97" spans="1:191" ht="11.25" hidden="1" customHeight="1" x14ac:dyDescent="0.2">
      <c r="D97" s="39" t="s">
        <v>70</v>
      </c>
      <c r="E97" s="92" t="s">
        <v>67</v>
      </c>
      <c r="F97" s="92" t="s">
        <v>68</v>
      </c>
      <c r="G97" s="92" t="s">
        <v>69</v>
      </c>
      <c r="I97" s="97" t="s">
        <v>73</v>
      </c>
      <c r="J97" s="97" t="s">
        <v>74</v>
      </c>
      <c r="K97" s="39" t="s">
        <v>75</v>
      </c>
      <c r="L97" s="39" t="s">
        <v>76</v>
      </c>
      <c r="M97" s="39" t="s">
        <v>77</v>
      </c>
    </row>
    <row r="98" spans="1:191" hidden="1" x14ac:dyDescent="0.2">
      <c r="A98" s="5" t="s">
        <v>60</v>
      </c>
      <c r="D98" s="89">
        <f ca="1">NPV(WACC/100,E76:N76)+O76/(1+WACC/100)^10</f>
        <v>7.6612659720277976E-2</v>
      </c>
      <c r="E98" s="89">
        <f ca="1">NPV(WACC/100,E89:N89)+O89/(1+WACC/100)^10</f>
        <v>6.7710865788590591E-2</v>
      </c>
      <c r="F98" s="89">
        <f ca="1">NPV(WACC/100,E92:N92)+O92/(1+WACC/100)^10</f>
        <v>5.6963011694258714E-2</v>
      </c>
      <c r="G98" s="89">
        <f ca="1">NPV(WACC/100,E95:N95)+O95/(1+WACC/100)^10</f>
        <v>4.4075248618444349E-2</v>
      </c>
      <c r="I98" s="89">
        <f ca="1">NPV(WACC/100,B155:K155)+L155/(1+WACC/100)^10</f>
        <v>6.9808235281955774E-2</v>
      </c>
      <c r="J98" s="89">
        <f ca="1">NPV(WACC/100,B157:K157)+L157/(1+WACC/100)^10</f>
        <v>6.6920048042357239E-2</v>
      </c>
      <c r="K98" s="89">
        <f ca="1">NPV(WACC/100,B159:K159)+L159/(1+WACC/100)^10</f>
        <v>5.8717728754473154E-2</v>
      </c>
      <c r="L98" s="89">
        <f ca="1">NPV(WACC/100,B161:K161)+L161/(1+WACC/100)^10</f>
        <v>4.0680307241617433E-2</v>
      </c>
      <c r="M98" s="89">
        <f ca="1">NPV(WACC/100,B163:K163)+L163/(1+WACC/100)^10</f>
        <v>4.9836253567119931E-2</v>
      </c>
    </row>
    <row r="99" spans="1:191" hidden="1" x14ac:dyDescent="0.2">
      <c r="A99" t="s">
        <v>61</v>
      </c>
      <c r="D99" s="16">
        <f ca="1">NetCash/SharesOut</f>
        <v>0</v>
      </c>
      <c r="E99" s="16">
        <f ca="1">NetCash/SharesOut</f>
        <v>0</v>
      </c>
      <c r="F99" s="16">
        <f ca="1">NetCash/SharesOut</f>
        <v>0</v>
      </c>
      <c r="G99" s="16">
        <f ca="1">NetCash/SharesOut</f>
        <v>0</v>
      </c>
      <c r="I99" s="16">
        <f ca="1">NetCash/SharesOut</f>
        <v>0</v>
      </c>
      <c r="J99" s="16">
        <f ca="1">NetCash/SharesOut</f>
        <v>0</v>
      </c>
      <c r="K99" s="16">
        <f ca="1">NetCash/SharesOut</f>
        <v>0</v>
      </c>
      <c r="L99" s="16">
        <f ca="1">NetCash/SharesOut</f>
        <v>0</v>
      </c>
      <c r="M99" s="16">
        <f ca="1">NetCash/SharesOut</f>
        <v>0</v>
      </c>
    </row>
    <row r="100" spans="1:191" hidden="1" x14ac:dyDescent="0.2">
      <c r="A100" s="5" t="s">
        <v>58</v>
      </c>
      <c r="D100" s="89">
        <f ca="1">D98+D99</f>
        <v>7.6612659720277976E-2</v>
      </c>
      <c r="E100" s="89">
        <f ca="1">E98+E99</f>
        <v>6.7710865788590591E-2</v>
      </c>
      <c r="F100" s="89">
        <f ca="1">F98+F99</f>
        <v>5.6963011694258714E-2</v>
      </c>
      <c r="G100" s="89">
        <f ca="1">G98+G99</f>
        <v>4.4075248618444349E-2</v>
      </c>
      <c r="I100" s="89">
        <f t="shared" ref="I100:M100" ca="1" si="9">I98+I99</f>
        <v>6.9808235281955774E-2</v>
      </c>
      <c r="J100" s="89">
        <f t="shared" ca="1" si="9"/>
        <v>6.6920048042357239E-2</v>
      </c>
      <c r="K100" s="89">
        <f t="shared" ca="1" si="9"/>
        <v>5.8717728754473154E-2</v>
      </c>
      <c r="L100" s="89">
        <f t="shared" ca="1" si="9"/>
        <v>4.0680307241617433E-2</v>
      </c>
      <c r="M100" s="89">
        <f t="shared" ca="1" si="9"/>
        <v>4.9836253567119931E-2</v>
      </c>
    </row>
    <row r="101" spans="1:191" hidden="1" x14ac:dyDescent="0.2">
      <c r="A101" t="s">
        <v>52</v>
      </c>
      <c r="D101" s="16">
        <f ca="1">SharesOut</f>
        <v>100</v>
      </c>
      <c r="E101" s="16">
        <f ca="1">SharesOut</f>
        <v>100</v>
      </c>
      <c r="F101" s="16">
        <f ca="1">SharesOut</f>
        <v>100</v>
      </c>
      <c r="G101" s="16">
        <f ca="1">SharesOut</f>
        <v>100</v>
      </c>
      <c r="I101" s="16">
        <f ca="1">SharesOut</f>
        <v>100</v>
      </c>
      <c r="J101" s="16">
        <f ca="1">SharesOut</f>
        <v>100</v>
      </c>
      <c r="K101" s="16">
        <f ca="1">SharesOut</f>
        <v>100</v>
      </c>
      <c r="L101" s="16">
        <f ca="1">SharesOut</f>
        <v>100</v>
      </c>
      <c r="M101" s="16">
        <f ca="1">SharesOut</f>
        <v>100</v>
      </c>
    </row>
    <row r="102" spans="1:191" hidden="1" x14ac:dyDescent="0.2">
      <c r="A102" s="5" t="s">
        <v>57</v>
      </c>
      <c r="D102" s="89">
        <f ca="1">D100*D101</f>
        <v>7.6612659720277971</v>
      </c>
      <c r="E102" s="89">
        <f ca="1">E100*E101</f>
        <v>6.7710865788590588</v>
      </c>
      <c r="F102" s="89">
        <f ca="1">F100*F101</f>
        <v>5.6963011694258716</v>
      </c>
      <c r="G102" s="89">
        <f ca="1">G100*G101</f>
        <v>4.4075248618444345</v>
      </c>
      <c r="I102" s="89">
        <f t="shared" ref="I102:M102" ca="1" si="10">I100*I101</f>
        <v>6.9808235281955771</v>
      </c>
      <c r="J102" s="89">
        <f t="shared" ca="1" si="10"/>
        <v>6.6920048042357241</v>
      </c>
      <c r="K102" s="89">
        <f t="shared" ca="1" si="10"/>
        <v>5.8717728754473155</v>
      </c>
      <c r="L102" s="89">
        <f t="shared" ca="1" si="10"/>
        <v>4.0680307241617433</v>
      </c>
      <c r="M102" s="89">
        <f t="shared" ca="1" si="10"/>
        <v>4.9836253567119932</v>
      </c>
    </row>
    <row r="103" spans="1:191" ht="3" hidden="1" customHeight="1" x14ac:dyDescent="0.2">
      <c r="A103" s="5"/>
      <c r="D103" s="89"/>
      <c r="E103" s="89"/>
      <c r="F103" s="89"/>
      <c r="G103" s="89"/>
      <c r="I103" s="89"/>
      <c r="J103" s="89"/>
      <c r="K103" s="89"/>
      <c r="L103" s="89"/>
      <c r="M103" s="89"/>
    </row>
    <row r="104" spans="1:191" hidden="1" x14ac:dyDescent="0.2">
      <c r="A104" s="94" t="s">
        <v>100</v>
      </c>
      <c r="B104" s="94"/>
      <c r="C104" s="94"/>
      <c r="D104" s="94"/>
      <c r="E104" s="95">
        <f ca="1">(E102/$D102-1)*100</f>
        <v>-11.619220588593194</v>
      </c>
      <c r="F104" s="95">
        <f ca="1">(F102/$D102-1)*100</f>
        <v>-25.648043153393296</v>
      </c>
      <c r="G104" s="95">
        <f ca="1">(G102/$D102-1)*100</f>
        <v>-42.470018950695135</v>
      </c>
      <c r="I104" s="95">
        <f ca="1">(I102/$D102-1)*100</f>
        <v>-8.8815927591679671</v>
      </c>
      <c r="J104" s="95">
        <f ca="1">(J102/$D102-1)*100</f>
        <v>-12.651449138183713</v>
      </c>
      <c r="K104" s="95">
        <f ca="1">(K102/$D102-1)*100</f>
        <v>-23.357668342466319</v>
      </c>
      <c r="L104" s="95">
        <f ca="1">(L102/$D102-1)*100</f>
        <v>-46.901324937489285</v>
      </c>
      <c r="M104" s="95">
        <f ca="1">(M102/$D102-1)*100</f>
        <v>-34.950367538370173</v>
      </c>
      <c r="Q104" s="21"/>
    </row>
    <row r="105" spans="1:191" ht="3" hidden="1" customHeight="1" x14ac:dyDescent="0.2">
      <c r="A105" s="101"/>
      <c r="B105" s="101"/>
      <c r="C105" s="101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</row>
    <row r="106" spans="1:191" ht="3" hidden="1" customHeight="1" x14ac:dyDescent="0.2"/>
    <row r="107" spans="1:191" ht="11.25" hidden="1" customHeight="1" x14ac:dyDescent="0.2">
      <c r="A107" s="42" t="s">
        <v>102</v>
      </c>
      <c r="D107" s="21"/>
      <c r="E107" s="21"/>
      <c r="F107" s="21"/>
      <c r="G107" s="21"/>
      <c r="H107" s="21"/>
      <c r="M107" s="21"/>
      <c r="N107" s="21"/>
      <c r="O107" s="36"/>
      <c r="P107" s="49"/>
      <c r="GI107" s="15">
        <f ca="1">EBITDA*((1+EBITDACAGR/100)^(COLUMNS($E108:N108)-1))*EBITDAMultiple</f>
        <v>9.5607405489784867</v>
      </c>
    </row>
    <row r="108" spans="1:191" hidden="1" x14ac:dyDescent="0.2">
      <c r="A108" t="s">
        <v>107</v>
      </c>
      <c r="C108" s="21"/>
      <c r="D108" s="21"/>
      <c r="E108" s="15">
        <f ca="1">EBITDA*((1+EBITDACAGR/100)^(COLUMNS($E108:E108)-1))*(1-(TaxRate+Capex-NWC)/100)</f>
        <v>0.6</v>
      </c>
      <c r="F108" s="15">
        <f ca="1">EBITDA*((1+EBITDACAGR/100)^(COLUMNS($E108:F108)-1))*(1-(TaxRate+Capex-NWC)/100)</f>
        <v>0.61199999999999999</v>
      </c>
      <c r="G108" s="15">
        <f ca="1">EBITDA*((1+EBITDACAGR/100)^(COLUMNS($E108:G108)-1))*(1-(TaxRate+Capex-NWC)/100)</f>
        <v>0.62424000000000002</v>
      </c>
      <c r="H108" s="15">
        <f ca="1">EBITDA*((1+EBITDACAGR/100)^(COLUMNS($E108:H108)-1))*(1-(TaxRate+Capex-NWC)/100)</f>
        <v>0.63672479999999998</v>
      </c>
      <c r="I108" s="15">
        <f ca="1">EBITDA*((1+EBITDACAGR/100)^(COLUMNS($E108:I108)-1))*(1-(TaxRate+Capex-NWC)/100)</f>
        <v>0.64945929599999996</v>
      </c>
      <c r="J108" s="15">
        <f ca="1">EBITDA*((1+EBITDACAGR/100)^(COLUMNS($E108:J108)-1))*(1-(TaxRate+Capex-NWC)/100)</f>
        <v>0.66244848191999994</v>
      </c>
      <c r="K108" s="15">
        <f ca="1">EBITDA*((1+EBITDACAGR/100)^(COLUMNS($E108:K108)-1))*(1-(TaxRate+Capex-NWC)/100)</f>
        <v>0.6756974515584</v>
      </c>
      <c r="L108" s="15">
        <f ca="1">EBITDA*((1+EBITDACAGR/100)^(COLUMNS($E108:L108)-1))*(1-(TaxRate+Capex-NWC)/100)</f>
        <v>0.68921140058956787</v>
      </c>
      <c r="M108" s="15">
        <f ca="1">EBITDA*((1+EBITDACAGR/100)^(COLUMNS($E108:M108)-1))*(1-(TaxRate+Capex-NWC)/100)</f>
        <v>0.70299562860135933</v>
      </c>
      <c r="N108" s="15">
        <f ca="1">EBITDA*((1+EBITDACAGR/100)^(COLUMNS($E108:N108)-1))*(1-(TaxRate+Capex-NWC)/100)</f>
        <v>0.71705554117338643</v>
      </c>
      <c r="O108" s="15">
        <f ca="1">EBITDA*((1+EBITDACAGR/100)^(COLUMNS($E108:N108)-1))*EBITDAMultiple</f>
        <v>9.5607405489784867</v>
      </c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  <c r="DT108" s="15"/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15"/>
      <c r="EF108" s="15"/>
      <c r="EG108" s="15"/>
      <c r="EH108" s="15"/>
      <c r="EI108" s="15"/>
      <c r="EJ108" s="15"/>
      <c r="EK108" s="15"/>
      <c r="EL108" s="15"/>
      <c r="EM108" s="15"/>
      <c r="EN108" s="15"/>
      <c r="EO108" s="15"/>
      <c r="EP108" s="15"/>
      <c r="EQ108" s="15"/>
      <c r="ER108" s="15"/>
      <c r="ES108" s="15"/>
      <c r="ET108" s="15"/>
      <c r="EU108" s="15"/>
      <c r="EV108" s="15"/>
      <c r="EW108" s="15"/>
      <c r="EX108" s="15"/>
      <c r="EY108" s="15"/>
      <c r="EZ108" s="15"/>
      <c r="FA108" s="15"/>
      <c r="FB108" s="15"/>
      <c r="FC108" s="15"/>
      <c r="FD108" s="15"/>
      <c r="FE108" s="15"/>
      <c r="FF108" s="15"/>
      <c r="FG108" s="15"/>
      <c r="FH108" s="15"/>
      <c r="FI108" s="15"/>
      <c r="FJ108" s="15"/>
      <c r="FK108" s="15"/>
      <c r="FL108" s="15"/>
      <c r="FM108" s="15"/>
      <c r="FN108" s="15"/>
      <c r="FO108" s="15"/>
      <c r="FP108" s="15"/>
      <c r="FQ108" s="15"/>
      <c r="FR108" s="15"/>
      <c r="FS108" s="15"/>
      <c r="FT108" s="15"/>
      <c r="FU108" s="15"/>
      <c r="FV108" s="15"/>
      <c r="FW108" s="15"/>
      <c r="FX108" s="15"/>
      <c r="FY108" s="15"/>
      <c r="FZ108" s="15"/>
      <c r="GA108" s="15"/>
      <c r="GB108" s="15"/>
      <c r="GC108" s="15"/>
      <c r="GD108" s="15"/>
      <c r="GE108" s="15"/>
      <c r="GF108" s="15"/>
      <c r="GG108" s="15"/>
      <c r="GH108" s="15"/>
      <c r="GI108" s="15"/>
    </row>
    <row r="109" spans="1:191" ht="3" hidden="1" customHeight="1" x14ac:dyDescent="0.2"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S109" s="15"/>
      <c r="DT109" s="15"/>
      <c r="DU109" s="15"/>
      <c r="DV109" s="15"/>
      <c r="DW109" s="15"/>
      <c r="DX109" s="15"/>
      <c r="DY109" s="15"/>
      <c r="DZ109" s="15"/>
      <c r="EA109" s="15"/>
      <c r="EB109" s="15"/>
      <c r="EC109" s="15"/>
      <c r="ED109" s="15"/>
      <c r="EE109" s="15"/>
      <c r="EF109" s="15"/>
      <c r="EG109" s="15"/>
      <c r="EH109" s="15"/>
      <c r="EI109" s="15"/>
      <c r="EJ109" s="15"/>
      <c r="EK109" s="15"/>
      <c r="EL109" s="15"/>
      <c r="EM109" s="15"/>
      <c r="EN109" s="15"/>
      <c r="EO109" s="15"/>
      <c r="EP109" s="15"/>
      <c r="EQ109" s="15"/>
      <c r="ER109" s="15"/>
      <c r="ES109" s="15"/>
      <c r="ET109" s="15"/>
      <c r="EU109" s="15"/>
      <c r="EV109" s="15"/>
      <c r="EW109" s="15"/>
      <c r="EX109" s="15"/>
      <c r="EY109" s="15"/>
      <c r="EZ109" s="15"/>
      <c r="FA109" s="15"/>
      <c r="FB109" s="15"/>
      <c r="FC109" s="15"/>
      <c r="FD109" s="15"/>
      <c r="FE109" s="15"/>
      <c r="FF109" s="15"/>
      <c r="FG109" s="15"/>
      <c r="FH109" s="15"/>
      <c r="FI109" s="15"/>
      <c r="FJ109" s="15"/>
      <c r="FK109" s="15"/>
      <c r="FL109" s="15"/>
      <c r="FM109" s="15"/>
      <c r="FN109" s="15"/>
      <c r="FO109" s="15"/>
      <c r="FP109" s="15"/>
      <c r="FQ109" s="15"/>
      <c r="FR109" s="15"/>
      <c r="FS109" s="15"/>
      <c r="FT109" s="15"/>
      <c r="FU109" s="15"/>
      <c r="FV109" s="15"/>
      <c r="FW109" s="15"/>
      <c r="FX109" s="15"/>
      <c r="FY109" s="15"/>
      <c r="FZ109" s="15"/>
      <c r="GA109" s="15"/>
      <c r="GB109" s="15"/>
      <c r="GC109" s="15"/>
      <c r="GD109" s="15"/>
      <c r="GE109" s="15"/>
      <c r="GF109" s="15"/>
      <c r="GG109" s="15"/>
      <c r="GH109" s="32"/>
      <c r="GI109" s="15"/>
    </row>
    <row r="110" spans="1:191" ht="11.25" hidden="1" customHeight="1" x14ac:dyDescent="0.2">
      <c r="A110" s="87" t="s">
        <v>65</v>
      </c>
      <c r="E110" s="16">
        <f ca="1">SharesOut</f>
        <v>100</v>
      </c>
      <c r="F110" s="16">
        <f ca="1">E110*1.02</f>
        <v>102</v>
      </c>
      <c r="G110" s="16">
        <f t="shared" ref="G110:N110" ca="1" si="11">F110*1.02</f>
        <v>104.04</v>
      </c>
      <c r="H110" s="16">
        <f t="shared" ca="1" si="11"/>
        <v>106.1208</v>
      </c>
      <c r="I110" s="16">
        <f t="shared" ca="1" si="11"/>
        <v>108.243216</v>
      </c>
      <c r="J110" s="16">
        <f t="shared" ca="1" si="11"/>
        <v>110.40808032000001</v>
      </c>
      <c r="K110" s="16">
        <f t="shared" ca="1" si="11"/>
        <v>112.61624192640001</v>
      </c>
      <c r="L110" s="16">
        <f t="shared" ca="1" si="11"/>
        <v>114.868566764928</v>
      </c>
      <c r="M110" s="16">
        <f t="shared" ca="1" si="11"/>
        <v>117.16593810022657</v>
      </c>
      <c r="N110" s="16">
        <f t="shared" ca="1" si="11"/>
        <v>119.5092568622311</v>
      </c>
      <c r="O110" s="16">
        <f ca="1">M151</f>
        <v>153.76813512386624</v>
      </c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  <c r="CY110" s="16"/>
      <c r="CZ110" s="16"/>
      <c r="DA110" s="16"/>
      <c r="DB110" s="16"/>
      <c r="DC110" s="16"/>
      <c r="DD110" s="16"/>
      <c r="DE110" s="16"/>
      <c r="DF110" s="16"/>
      <c r="DG110" s="16"/>
      <c r="DH110" s="16"/>
      <c r="DI110" s="16"/>
      <c r="DJ110" s="16"/>
      <c r="DK110" s="16"/>
      <c r="DL110" s="16"/>
      <c r="DM110" s="16"/>
      <c r="DN110" s="16"/>
      <c r="DO110" s="16"/>
      <c r="DP110" s="16"/>
      <c r="DQ110" s="16"/>
      <c r="DR110" s="16"/>
      <c r="DS110" s="16"/>
      <c r="DT110" s="16"/>
      <c r="DU110" s="16"/>
      <c r="DV110" s="16"/>
      <c r="DW110" s="16"/>
      <c r="DX110" s="16"/>
      <c r="DY110" s="16"/>
      <c r="DZ110" s="16"/>
      <c r="EA110" s="16"/>
      <c r="EB110" s="16"/>
      <c r="EC110" s="16"/>
      <c r="ED110" s="16"/>
      <c r="EE110" s="16"/>
      <c r="EF110" s="16"/>
      <c r="EG110" s="16"/>
      <c r="EH110" s="16"/>
      <c r="EI110" s="16"/>
      <c r="EJ110" s="16"/>
      <c r="EK110" s="16"/>
      <c r="EL110" s="16"/>
      <c r="EM110" s="16"/>
      <c r="EN110" s="16"/>
      <c r="EO110" s="16"/>
      <c r="EP110" s="16"/>
      <c r="EQ110" s="16"/>
      <c r="ER110" s="16"/>
      <c r="ES110" s="16"/>
      <c r="ET110" s="16"/>
      <c r="EU110" s="16"/>
      <c r="EV110" s="16"/>
      <c r="EW110" s="16"/>
      <c r="EX110" s="16"/>
      <c r="EY110" s="16"/>
      <c r="EZ110" s="16"/>
      <c r="FA110" s="16"/>
      <c r="FB110" s="16"/>
      <c r="FC110" s="16"/>
      <c r="FD110" s="16"/>
      <c r="FE110" s="16"/>
      <c r="FF110" s="16"/>
      <c r="FG110" s="16"/>
      <c r="FH110" s="16"/>
      <c r="FI110" s="16"/>
      <c r="FJ110" s="16"/>
      <c r="FK110" s="16"/>
      <c r="FL110" s="16"/>
      <c r="FM110" s="16"/>
      <c r="FN110" s="16"/>
      <c r="FO110" s="16"/>
      <c r="FP110" s="16"/>
      <c r="FQ110" s="16"/>
      <c r="FR110" s="16"/>
      <c r="FS110" s="16"/>
      <c r="FT110" s="16"/>
      <c r="FU110" s="16"/>
      <c r="FV110" s="16"/>
      <c r="FW110" s="16"/>
      <c r="FX110" s="16"/>
      <c r="FY110" s="16"/>
      <c r="FZ110" s="16"/>
      <c r="GA110" s="16"/>
      <c r="GB110" s="16"/>
      <c r="GC110" s="16"/>
      <c r="GD110" s="16"/>
      <c r="GE110" s="16"/>
      <c r="GF110" s="16"/>
      <c r="GG110" s="16"/>
      <c r="GI110" s="15" t="e">
        <f ca="1">GI107/#REF!</f>
        <v>#REF!</v>
      </c>
    </row>
    <row r="111" spans="1:191" hidden="1" x14ac:dyDescent="0.2">
      <c r="A111" s="87" t="s">
        <v>59</v>
      </c>
      <c r="E111" s="15">
        <f ca="1">E108/E110</f>
        <v>6.0000000000000001E-3</v>
      </c>
      <c r="F111" s="15">
        <f ca="1">F108/F110</f>
        <v>6.0000000000000001E-3</v>
      </c>
      <c r="G111" s="15">
        <f ca="1">G108/G110</f>
        <v>6.0000000000000001E-3</v>
      </c>
      <c r="H111" s="15">
        <f ca="1">H108/H110</f>
        <v>5.9999999999999993E-3</v>
      </c>
      <c r="I111" s="15">
        <f ca="1">I108/I110</f>
        <v>5.9999999999999993E-3</v>
      </c>
      <c r="J111" s="15">
        <f ca="1">J108/J110</f>
        <v>5.9999999999999993E-3</v>
      </c>
      <c r="K111" s="15">
        <f ca="1">K108/K110</f>
        <v>5.9999999999999993E-3</v>
      </c>
      <c r="L111" s="15">
        <f ca="1">L108/L110</f>
        <v>5.9999999999999984E-3</v>
      </c>
      <c r="M111" s="15">
        <f ca="1">M108/M110</f>
        <v>5.9999999999999993E-3</v>
      </c>
      <c r="N111" s="15">
        <f ca="1">N108/N110</f>
        <v>5.9999999999999984E-3</v>
      </c>
      <c r="O111" s="15">
        <f ca="1">O108/O110</f>
        <v>6.2176344541584876E-2</v>
      </c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  <c r="DS111" s="15"/>
      <c r="DT111" s="15"/>
      <c r="DU111" s="15"/>
      <c r="DV111" s="15"/>
      <c r="DW111" s="15"/>
      <c r="DX111" s="15"/>
      <c r="DY111" s="15"/>
      <c r="DZ111" s="15"/>
      <c r="EA111" s="15"/>
      <c r="EB111" s="15"/>
      <c r="EC111" s="15"/>
      <c r="ED111" s="15"/>
      <c r="EE111" s="15"/>
      <c r="EF111" s="15"/>
      <c r="EG111" s="15"/>
      <c r="EH111" s="15"/>
      <c r="EI111" s="15"/>
      <c r="EJ111" s="15"/>
      <c r="EK111" s="15"/>
      <c r="EL111" s="15"/>
      <c r="EM111" s="15"/>
      <c r="EN111" s="15"/>
      <c r="EO111" s="15"/>
      <c r="EP111" s="15"/>
      <c r="EQ111" s="15"/>
      <c r="ER111" s="15"/>
      <c r="ES111" s="15"/>
      <c r="ET111" s="15"/>
      <c r="EU111" s="15"/>
      <c r="EV111" s="15"/>
      <c r="EW111" s="15"/>
      <c r="EX111" s="15"/>
      <c r="EY111" s="15"/>
      <c r="EZ111" s="15"/>
      <c r="FA111" s="15"/>
      <c r="FB111" s="15"/>
      <c r="FC111" s="15"/>
      <c r="FD111" s="15"/>
      <c r="FE111" s="15"/>
      <c r="FF111" s="15"/>
      <c r="FG111" s="15"/>
      <c r="FH111" s="15"/>
      <c r="FI111" s="15"/>
      <c r="FJ111" s="15"/>
      <c r="FK111" s="15"/>
      <c r="FL111" s="15"/>
      <c r="FM111" s="15"/>
      <c r="FN111" s="15"/>
      <c r="FO111" s="15"/>
      <c r="FP111" s="15"/>
      <c r="FQ111" s="15"/>
      <c r="FR111" s="15"/>
      <c r="FS111" s="15"/>
      <c r="FT111" s="15"/>
      <c r="FU111" s="15"/>
      <c r="FV111" s="15"/>
      <c r="FW111" s="15"/>
      <c r="FX111" s="15"/>
      <c r="FY111" s="15"/>
      <c r="FZ111" s="15"/>
      <c r="GA111" s="15"/>
      <c r="GB111" s="15"/>
      <c r="GC111" s="15"/>
      <c r="GD111" s="15"/>
      <c r="GE111" s="15"/>
      <c r="GF111" s="15"/>
      <c r="GG111" s="15"/>
    </row>
    <row r="112" spans="1:191" ht="3" hidden="1" customHeight="1" x14ac:dyDescent="0.2">
      <c r="N112" s="36"/>
      <c r="O112" s="15"/>
      <c r="P112" s="16"/>
      <c r="GI112" s="16">
        <f ca="1">N113*1.05</f>
        <v>162.88946267774421</v>
      </c>
    </row>
    <row r="113" spans="1:191" hidden="1" x14ac:dyDescent="0.2">
      <c r="A113" s="87" t="s">
        <v>66</v>
      </c>
      <c r="E113" s="16">
        <f ca="1">SharesOut</f>
        <v>100</v>
      </c>
      <c r="F113" s="16">
        <f ca="1">E113*1.05</f>
        <v>105</v>
      </c>
      <c r="G113" s="16">
        <f t="shared" ref="G113:N113" ca="1" si="12">F113*1.05</f>
        <v>110.25</v>
      </c>
      <c r="H113" s="16">
        <f t="shared" ca="1" si="12"/>
        <v>115.7625</v>
      </c>
      <c r="I113" s="16">
        <f t="shared" ca="1" si="12"/>
        <v>121.55062500000001</v>
      </c>
      <c r="J113" s="16">
        <f t="shared" ca="1" si="12"/>
        <v>127.62815625000002</v>
      </c>
      <c r="K113" s="16">
        <f t="shared" ca="1" si="12"/>
        <v>134.00956406250003</v>
      </c>
      <c r="L113" s="16">
        <f t="shared" ca="1" si="12"/>
        <v>140.71004226562505</v>
      </c>
      <c r="M113" s="16">
        <f t="shared" ca="1" si="12"/>
        <v>147.74554437890632</v>
      </c>
      <c r="N113" s="16">
        <f t="shared" ca="1" si="12"/>
        <v>155.13282159785163</v>
      </c>
      <c r="O113" s="16">
        <f ca="1">M152</f>
        <v>266.31055412149885</v>
      </c>
      <c r="GI113" s="15">
        <f ca="1">GI$85/GI112</f>
        <v>0</v>
      </c>
    </row>
    <row r="114" spans="1:191" hidden="1" x14ac:dyDescent="0.2">
      <c r="A114" s="87" t="s">
        <v>59</v>
      </c>
      <c r="E114" s="15">
        <f ca="1">E$86/E113</f>
        <v>6.0000000000000001E-3</v>
      </c>
      <c r="F114" s="15">
        <f t="shared" ref="F114:N114" ca="1" si="13">F$86/F113</f>
        <v>5.8285714285714286E-3</v>
      </c>
      <c r="G114" s="15">
        <f t="shared" ca="1" si="13"/>
        <v>5.6620408163265308E-3</v>
      </c>
      <c r="H114" s="15">
        <f t="shared" ca="1" si="13"/>
        <v>5.5002682215743439E-3</v>
      </c>
      <c r="I114" s="15">
        <f t="shared" ca="1" si="13"/>
        <v>5.3431177009579337E-3</v>
      </c>
      <c r="J114" s="15">
        <f t="shared" ca="1" si="13"/>
        <v>5.1904571952162779E-3</v>
      </c>
      <c r="K114" s="15">
        <f t="shared" ca="1" si="13"/>
        <v>5.0421584182100982E-3</v>
      </c>
      <c r="L114" s="15">
        <f t="shared" ca="1" si="13"/>
        <v>4.8980967491183795E-3</v>
      </c>
      <c r="M114" s="15">
        <f t="shared" ca="1" si="13"/>
        <v>4.7581511277149978E-3</v>
      </c>
      <c r="N114" s="15">
        <f t="shared" ca="1" si="13"/>
        <v>4.6222039526374256E-3</v>
      </c>
      <c r="O114" s="15">
        <f ca="1">O108/O113</f>
        <v>3.5900719671127228E-2</v>
      </c>
    </row>
    <row r="115" spans="1:191" ht="3" hidden="1" customHeight="1" x14ac:dyDescent="0.2">
      <c r="M115" s="16"/>
      <c r="GI115" s="16">
        <f ca="1">N116*1.1</f>
        <v>259.37424601000026</v>
      </c>
    </row>
    <row r="116" spans="1:191" hidden="1" x14ac:dyDescent="0.2">
      <c r="A116" s="87" t="s">
        <v>71</v>
      </c>
      <c r="E116" s="16">
        <f ca="1">SharesOut</f>
        <v>100</v>
      </c>
      <c r="F116" s="16">
        <f ca="1">E116*1.1</f>
        <v>110.00000000000001</v>
      </c>
      <c r="G116" s="16">
        <f t="shared" ref="G116:N116" ca="1" si="14">F116*1.1</f>
        <v>121.00000000000003</v>
      </c>
      <c r="H116" s="16">
        <f t="shared" ca="1" si="14"/>
        <v>133.10000000000005</v>
      </c>
      <c r="I116" s="16">
        <f t="shared" ca="1" si="14"/>
        <v>146.41000000000008</v>
      </c>
      <c r="J116" s="16">
        <f t="shared" ca="1" si="14"/>
        <v>161.0510000000001</v>
      </c>
      <c r="K116" s="16">
        <f t="shared" ca="1" si="14"/>
        <v>177.15610000000012</v>
      </c>
      <c r="L116" s="16">
        <f t="shared" ca="1" si="14"/>
        <v>194.87171000000015</v>
      </c>
      <c r="M116" s="16">
        <f t="shared" ca="1" si="14"/>
        <v>214.3588810000002</v>
      </c>
      <c r="N116" s="16">
        <f t="shared" ca="1" si="14"/>
        <v>235.79476910000022</v>
      </c>
      <c r="O116" s="16">
        <f ca="1">M153</f>
        <v>573.76556992147255</v>
      </c>
      <c r="GI116" s="15">
        <f ca="1">GI$85/GI115</f>
        <v>0</v>
      </c>
    </row>
    <row r="117" spans="1:191" hidden="1" x14ac:dyDescent="0.2">
      <c r="A117" s="87" t="s">
        <v>59</v>
      </c>
      <c r="E117" s="15">
        <f ca="1">E$86/E116</f>
        <v>6.0000000000000001E-3</v>
      </c>
      <c r="F117" s="15">
        <f t="shared" ref="F117:N117" ca="1" si="15">F$86/F116</f>
        <v>5.5636363636363626E-3</v>
      </c>
      <c r="G117" s="15">
        <f t="shared" ca="1" si="15"/>
        <v>5.1590082644628089E-3</v>
      </c>
      <c r="H117" s="15">
        <f t="shared" ca="1" si="15"/>
        <v>4.7838076634109669E-3</v>
      </c>
      <c r="I117" s="15">
        <f t="shared" ca="1" si="15"/>
        <v>4.4358943787992594E-3</v>
      </c>
      <c r="J117" s="15">
        <f t="shared" ca="1" si="15"/>
        <v>4.1132838785229494E-3</v>
      </c>
      <c r="K117" s="15">
        <f t="shared" ca="1" si="15"/>
        <v>3.8141359600849167E-3</v>
      </c>
      <c r="L117" s="15">
        <f t="shared" ca="1" si="15"/>
        <v>3.5367442538969218E-3</v>
      </c>
      <c r="M117" s="15">
        <f t="shared" ca="1" si="15"/>
        <v>3.2795264899771457E-3</v>
      </c>
      <c r="N117" s="15">
        <f t="shared" ca="1" si="15"/>
        <v>3.0410154725242621E-3</v>
      </c>
      <c r="O117" s="15">
        <f ca="1">O108/O116</f>
        <v>1.666314789555428E-2</v>
      </c>
    </row>
    <row r="118" spans="1:191" ht="3" hidden="1" customHeight="1" x14ac:dyDescent="0.2"/>
    <row r="119" spans="1:191" ht="11.25" hidden="1" customHeight="1" x14ac:dyDescent="0.2">
      <c r="D119" s="39" t="s">
        <v>70</v>
      </c>
      <c r="E119" s="92" t="s">
        <v>67</v>
      </c>
      <c r="F119" s="92" t="s">
        <v>68</v>
      </c>
      <c r="G119" s="92" t="s">
        <v>69</v>
      </c>
      <c r="I119" s="96"/>
      <c r="J119" s="96"/>
      <c r="K119" s="35"/>
      <c r="L119" s="35"/>
      <c r="M119" s="35"/>
    </row>
    <row r="120" spans="1:191" hidden="1" x14ac:dyDescent="0.2">
      <c r="A120" s="5" t="s">
        <v>60</v>
      </c>
      <c r="D120" s="89">
        <f ca="1">NPV(WACC/100,E76:N76)+O76/(1+WACC/100)^10</f>
        <v>7.6612659720277976E-2</v>
      </c>
      <c r="E120" s="89">
        <f ca="1">NPV(WACC/100,E111:N111)+O111/(1+WACC/100)^10</f>
        <v>6.0839075033494602E-2</v>
      </c>
      <c r="F120" s="89">
        <f ca="1">NPV(WACC/100,E114:N114)+O114/(1+WACC/100)^10</f>
        <v>4.7043497031632388E-2</v>
      </c>
      <c r="G120" s="89">
        <f ca="1">NPV(WACC/100,E117:N117)+O117/(1+WACC/100)^10</f>
        <v>3.4867038690572387E-2</v>
      </c>
      <c r="I120" s="99"/>
      <c r="J120" s="99"/>
      <c r="K120" s="99"/>
      <c r="L120" s="99"/>
      <c r="M120" s="99"/>
    </row>
    <row r="121" spans="1:191" hidden="1" x14ac:dyDescent="0.2">
      <c r="A121" t="s">
        <v>61</v>
      </c>
      <c r="D121" s="16">
        <f ca="1">NetCash/SharesOut</f>
        <v>0</v>
      </c>
      <c r="E121" s="16">
        <f ca="1">NetCash/SharesOut</f>
        <v>0</v>
      </c>
      <c r="F121" s="16">
        <f ca="1">NetCash/SharesOut</f>
        <v>0</v>
      </c>
      <c r="G121" s="16">
        <f ca="1">NetCash/SharesOut</f>
        <v>0</v>
      </c>
      <c r="I121" s="18"/>
      <c r="J121" s="18"/>
      <c r="K121" s="18"/>
      <c r="L121" s="18"/>
      <c r="M121" s="18"/>
    </row>
    <row r="122" spans="1:191" hidden="1" x14ac:dyDescent="0.2">
      <c r="A122" s="5" t="s">
        <v>58</v>
      </c>
      <c r="D122" s="89">
        <f ca="1">D120+D121</f>
        <v>7.6612659720277976E-2</v>
      </c>
      <c r="E122" s="89">
        <f ca="1">E120+E121</f>
        <v>6.0839075033494602E-2</v>
      </c>
      <c r="F122" s="89">
        <f ca="1">F120+F121</f>
        <v>4.7043497031632388E-2</v>
      </c>
      <c r="G122" s="89">
        <f ca="1">G120+G121</f>
        <v>3.4867038690572387E-2</v>
      </c>
      <c r="I122" s="89"/>
      <c r="J122" s="89"/>
      <c r="K122" s="89"/>
      <c r="L122" s="89"/>
      <c r="M122" s="89"/>
    </row>
    <row r="123" spans="1:191" hidden="1" x14ac:dyDescent="0.2">
      <c r="A123" t="s">
        <v>52</v>
      </c>
      <c r="D123" s="16">
        <f ca="1">SharesOut</f>
        <v>100</v>
      </c>
      <c r="E123" s="16">
        <f ca="1">SharesOut</f>
        <v>100</v>
      </c>
      <c r="F123" s="16">
        <f ca="1">SharesOut</f>
        <v>100</v>
      </c>
      <c r="G123" s="16">
        <f ca="1">SharesOut</f>
        <v>100</v>
      </c>
      <c r="I123" s="16"/>
      <c r="J123" s="16"/>
      <c r="K123" s="16"/>
      <c r="L123" s="16"/>
      <c r="M123" s="16"/>
    </row>
    <row r="124" spans="1:191" hidden="1" x14ac:dyDescent="0.2">
      <c r="A124" s="5" t="s">
        <v>57</v>
      </c>
      <c r="D124" s="89">
        <f ca="1">D122*D123</f>
        <v>7.6612659720277971</v>
      </c>
      <c r="E124" s="89">
        <f ca="1">E122*E123</f>
        <v>6.0839075033494598</v>
      </c>
      <c r="F124" s="89">
        <f ca="1">F122*F123</f>
        <v>4.7043497031632384</v>
      </c>
      <c r="G124" s="89">
        <f ca="1">G122*G123</f>
        <v>3.4867038690572385</v>
      </c>
      <c r="I124" s="89"/>
      <c r="J124" s="89"/>
      <c r="K124" s="89"/>
      <c r="L124" s="89"/>
      <c r="M124" s="89"/>
    </row>
    <row r="125" spans="1:191" ht="3" hidden="1" customHeight="1" x14ac:dyDescent="0.2">
      <c r="A125" s="5"/>
      <c r="D125" s="89"/>
      <c r="E125" s="89"/>
      <c r="F125" s="89"/>
      <c r="G125" s="89"/>
      <c r="I125" s="89"/>
      <c r="J125" s="89"/>
      <c r="K125" s="89"/>
      <c r="L125" s="89"/>
      <c r="M125" s="89"/>
    </row>
    <row r="126" spans="1:191" hidden="1" x14ac:dyDescent="0.2">
      <c r="A126" s="94" t="s">
        <v>100</v>
      </c>
      <c r="B126" s="94"/>
      <c r="C126" s="94"/>
      <c r="D126" s="94"/>
      <c r="E126" s="95">
        <f ca="1">(E124/$D124-1)*100</f>
        <v>-20.58874439860805</v>
      </c>
      <c r="F126" s="95">
        <f ca="1">(F124/$D124-1)*100</f>
        <v>-38.595661339269718</v>
      </c>
      <c r="G126" s="95">
        <f ca="1">(G124/$D124-1)*100</f>
        <v>-54.489194321309121</v>
      </c>
      <c r="I126" s="95"/>
      <c r="J126" s="95"/>
      <c r="K126" s="95"/>
      <c r="L126" s="95"/>
      <c r="M126" s="95"/>
    </row>
    <row r="127" spans="1:191" ht="3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42" spans="1:187" x14ac:dyDescent="0.2">
      <c r="O142" s="21"/>
    </row>
    <row r="143" spans="1:187" x14ac:dyDescent="0.2">
      <c r="A143" s="21">
        <f ca="1">NPV(WACC/100,B143:FO143)</f>
        <v>7.6612312015706197</v>
      </c>
      <c r="B143" s="15">
        <f ca="1">EBITDA*((1+EBITDACAGR/100)^(COLUMNS($B143:B143)-1))*(1-(TaxRate+Capex-NWC)/100)</f>
        <v>0.6</v>
      </c>
      <c r="C143" s="15">
        <f ca="1">EBITDA*((1+EBITDACAGR/100)^(COLUMNS($B143:C143)-1))*(1-(TaxRate+Capex-NWC)/100)</f>
        <v>0.61199999999999999</v>
      </c>
      <c r="D143" s="15">
        <f ca="1">EBITDA*((1+EBITDACAGR/100)^(COLUMNS($B143:D143)-1))*(1-(TaxRate+Capex-NWC)/100)</f>
        <v>0.62424000000000002</v>
      </c>
      <c r="E143" s="15">
        <f ca="1">EBITDA*((1+EBITDACAGR/100)^(COLUMNS($B143:E143)-1))*(1-(TaxRate+Capex-NWC)/100)</f>
        <v>0.63672479999999998</v>
      </c>
      <c r="F143" s="15">
        <f ca="1">EBITDA*((1+EBITDACAGR/100)^(COLUMNS($B143:F143)-1))*(1-(TaxRate+Capex-NWC)/100)</f>
        <v>0.64945929599999996</v>
      </c>
      <c r="G143" s="15">
        <f ca="1">EBITDA*((1+EBITDACAGR/100)^(COLUMNS($B143:G143)-1))*(1-(TaxRate+Capex-NWC)/100)</f>
        <v>0.66244848191999994</v>
      </c>
      <c r="H143" s="15">
        <f ca="1">EBITDA*((1+EBITDACAGR/100)^(COLUMNS($B143:H143)-1))*(1-(TaxRate+Capex-NWC)/100)</f>
        <v>0.6756974515584</v>
      </c>
      <c r="I143" s="15">
        <f ca="1">EBITDA*((1+EBITDACAGR/100)^(COLUMNS($B143:I143)-1))*(1-(TaxRate+Capex-NWC)/100)</f>
        <v>0.68921140058956787</v>
      </c>
      <c r="J143" s="15">
        <f ca="1">EBITDA*((1+EBITDACAGR/100)^(COLUMNS($B143:J143)-1))*(1-(TaxRate+Capex-NWC)/100)</f>
        <v>0.70299562860135933</v>
      </c>
      <c r="K143" s="15">
        <f ca="1">EBITDA*((1+EBITDACAGR/100)^(COLUMNS($B143:K143)-1))*(1-(TaxRate+Capex-NWC)/100)</f>
        <v>0.71705554117338643</v>
      </c>
      <c r="L143" s="100">
        <f ca="1">K143*(1+$G$39/100)</f>
        <v>0.7337312514332327</v>
      </c>
      <c r="M143" s="100">
        <f t="shared" ref="M143:BX143" ca="1" si="16">L143*(1+$G$39/100)</f>
        <v>0.75079476890842423</v>
      </c>
      <c r="N143" s="100">
        <f t="shared" ca="1" si="16"/>
        <v>0.76825511237141086</v>
      </c>
      <c r="O143" s="100">
        <f t="shared" ca="1" si="16"/>
        <v>0.78612151033353672</v>
      </c>
      <c r="P143" s="100">
        <f t="shared" ca="1" si="16"/>
        <v>0.80440340592268877</v>
      </c>
      <c r="Q143" s="100">
        <f t="shared" ca="1" si="16"/>
        <v>0.8231104618743792</v>
      </c>
      <c r="R143" s="100">
        <f t="shared" ca="1" si="16"/>
        <v>0.84225256563889972</v>
      </c>
      <c r="S143" s="100">
        <f t="shared" ca="1" si="16"/>
        <v>0.86183983460724622</v>
      </c>
      <c r="T143" s="100">
        <f t="shared" ca="1" si="16"/>
        <v>0.88188262145857754</v>
      </c>
      <c r="U143" s="100">
        <f t="shared" ca="1" si="16"/>
        <v>0.9023915196320329</v>
      </c>
      <c r="V143" s="100">
        <f t="shared" ca="1" si="16"/>
        <v>0.92337736892580113</v>
      </c>
      <c r="W143" s="100">
        <f t="shared" ca="1" si="16"/>
        <v>0.94485126122640117</v>
      </c>
      <c r="X143" s="100">
        <f t="shared" ca="1" si="16"/>
        <v>0.96682454637120119</v>
      </c>
      <c r="Y143" s="100">
        <f t="shared" ca="1" si="16"/>
        <v>0.98930883814727566</v>
      </c>
      <c r="Z143" s="100">
        <f t="shared" ca="1" si="16"/>
        <v>1.0123160204297705</v>
      </c>
      <c r="AA143" s="100">
        <f t="shared" ca="1" si="16"/>
        <v>1.035858253463021</v>
      </c>
      <c r="AB143" s="100">
        <f t="shared" ca="1" si="16"/>
        <v>1.0599479802877425</v>
      </c>
      <c r="AC143" s="100">
        <f t="shared" ca="1" si="16"/>
        <v>1.0845979333176901</v>
      </c>
      <c r="AD143" s="100">
        <f t="shared" ca="1" si="16"/>
        <v>1.1098211410692642</v>
      </c>
      <c r="AE143" s="100">
        <f t="shared" ca="1" si="16"/>
        <v>1.1356309350476192</v>
      </c>
      <c r="AF143" s="100">
        <f t="shared" ca="1" si="16"/>
        <v>1.1620409567929129</v>
      </c>
      <c r="AG143" s="100">
        <f t="shared" ca="1" si="16"/>
        <v>1.1890651650904225</v>
      </c>
      <c r="AH143" s="100">
        <f t="shared" ca="1" si="16"/>
        <v>1.2167178433483394</v>
      </c>
      <c r="AI143" s="100">
        <f t="shared" ca="1" si="16"/>
        <v>1.245013607147138</v>
      </c>
      <c r="AJ143" s="100">
        <f t="shared" ca="1" si="16"/>
        <v>1.2739674119645135</v>
      </c>
      <c r="AK143" s="100">
        <f t="shared" ca="1" si="16"/>
        <v>1.3035945610799673</v>
      </c>
      <c r="AL143" s="100">
        <f t="shared" ca="1" si="16"/>
        <v>1.3339107136632224</v>
      </c>
      <c r="AM143" s="100">
        <f t="shared" ca="1" si="16"/>
        <v>1.3649318930507393</v>
      </c>
      <c r="AN143" s="100">
        <f t="shared" ca="1" si="16"/>
        <v>1.3966744952147101</v>
      </c>
      <c r="AO143" s="100">
        <f t="shared" ca="1" si="16"/>
        <v>1.4291552974290058</v>
      </c>
      <c r="AP143" s="100">
        <f t="shared" ca="1" si="16"/>
        <v>1.4623914671366571</v>
      </c>
      <c r="AQ143" s="100">
        <f t="shared" ca="1" si="16"/>
        <v>1.4964005710235562</v>
      </c>
      <c r="AR143" s="100">
        <f t="shared" ca="1" si="16"/>
        <v>1.5312005843031737</v>
      </c>
      <c r="AS143" s="100">
        <f t="shared" ca="1" si="16"/>
        <v>1.5668099002172011</v>
      </c>
      <c r="AT143" s="100">
        <f t="shared" ca="1" si="16"/>
        <v>1.6032473397571361</v>
      </c>
      <c r="AU143" s="100">
        <f t="shared" ca="1" si="16"/>
        <v>1.6405321616119533</v>
      </c>
      <c r="AV143" s="100">
        <f t="shared" ca="1" si="16"/>
        <v>1.678684072347115</v>
      </c>
      <c r="AW143" s="100">
        <f t="shared" ca="1" si="16"/>
        <v>1.7177232368203039</v>
      </c>
      <c r="AX143" s="100">
        <f t="shared" ca="1" si="16"/>
        <v>1.7576702888393809</v>
      </c>
      <c r="AY143" s="100">
        <f t="shared" ca="1" si="16"/>
        <v>1.7985463420682037</v>
      </c>
      <c r="AZ143" s="100">
        <f t="shared" ca="1" si="16"/>
        <v>1.8403730011860691</v>
      </c>
      <c r="BA143" s="100">
        <f t="shared" ca="1" si="16"/>
        <v>1.8831723733066754</v>
      </c>
      <c r="BB143" s="100">
        <f t="shared" ca="1" si="16"/>
        <v>1.9269670796626448</v>
      </c>
      <c r="BC143" s="100">
        <f t="shared" ca="1" si="16"/>
        <v>1.9717802675617762</v>
      </c>
      <c r="BD143" s="100">
        <f t="shared" ca="1" si="16"/>
        <v>2.0176356226213525</v>
      </c>
      <c r="BE143" s="100">
        <f t="shared" ca="1" si="16"/>
        <v>2.0645573812869653</v>
      </c>
      <c r="BF143" s="100">
        <f t="shared" ca="1" si="16"/>
        <v>2.1125703436424761</v>
      </c>
      <c r="BG143" s="100">
        <f t="shared" ca="1" si="16"/>
        <v>2.1616998865178827</v>
      </c>
      <c r="BH143" s="100">
        <f t="shared" ca="1" si="16"/>
        <v>2.2119719769020194</v>
      </c>
      <c r="BI143" s="100">
        <f t="shared" ca="1" si="16"/>
        <v>2.2634131856671829</v>
      </c>
      <c r="BJ143" s="100">
        <f t="shared" ca="1" si="16"/>
        <v>2.3160507016129315</v>
      </c>
      <c r="BK143" s="100">
        <f t="shared" ca="1" si="16"/>
        <v>2.3699123458364881</v>
      </c>
      <c r="BL143" s="100">
        <f t="shared" ca="1" si="16"/>
        <v>2.4250265864373368</v>
      </c>
      <c r="BM143" s="100">
        <f t="shared" ca="1" si="16"/>
        <v>2.4814225535637866</v>
      </c>
      <c r="BN143" s="100">
        <f t="shared" ca="1" si="16"/>
        <v>2.5391300548094562</v>
      </c>
      <c r="BO143" s="100">
        <f t="shared" ca="1" si="16"/>
        <v>2.5981795909678156</v>
      </c>
      <c r="BP143" s="100">
        <f t="shared" ca="1" si="16"/>
        <v>2.6586023721531138</v>
      </c>
      <c r="BQ143" s="100">
        <f t="shared" ca="1" si="16"/>
        <v>2.7204303342962097</v>
      </c>
      <c r="BR143" s="100">
        <f t="shared" ca="1" si="16"/>
        <v>2.7836961560240288</v>
      </c>
      <c r="BS143" s="100">
        <f t="shared" ca="1" si="16"/>
        <v>2.8484332759315643</v>
      </c>
      <c r="BT143" s="100">
        <f t="shared" ca="1" si="16"/>
        <v>2.9146759102555544</v>
      </c>
      <c r="BU143" s="100">
        <f t="shared" ca="1" si="16"/>
        <v>2.9824590709591718</v>
      </c>
      <c r="BV143" s="100">
        <f t="shared" ca="1" si="16"/>
        <v>3.0518185842372922</v>
      </c>
      <c r="BW143" s="100">
        <f t="shared" ca="1" si="16"/>
        <v>3.122791109452113</v>
      </c>
      <c r="BX143" s="100">
        <f t="shared" ca="1" si="16"/>
        <v>3.1954141585091391</v>
      </c>
      <c r="BY143" s="100">
        <f t="shared" ref="BY143:EJ143" ca="1" si="17">BX143*(1+$G$39/100)</f>
        <v>3.2697261156837705</v>
      </c>
      <c r="BZ143" s="100">
        <f t="shared" ca="1" si="17"/>
        <v>3.3457662579089744</v>
      </c>
      <c r="CA143" s="100">
        <f t="shared" ca="1" si="17"/>
        <v>3.4235747755347647</v>
      </c>
      <c r="CB143" s="100">
        <f t="shared" ca="1" si="17"/>
        <v>3.5031927935704572</v>
      </c>
      <c r="CC143" s="100">
        <f t="shared" ca="1" si="17"/>
        <v>3.584662393420933</v>
      </c>
      <c r="CD143" s="100">
        <f t="shared" ca="1" si="17"/>
        <v>3.6680266351283968</v>
      </c>
      <c r="CE143" s="100">
        <f t="shared" ca="1" si="17"/>
        <v>3.7533295801313828</v>
      </c>
      <c r="CF143" s="100">
        <f t="shared" ca="1" si="17"/>
        <v>3.840616314553043</v>
      </c>
      <c r="CG143" s="100">
        <f t="shared" ca="1" si="17"/>
        <v>3.9299329730310211</v>
      </c>
      <c r="CH143" s="100">
        <f t="shared" ca="1" si="17"/>
        <v>4.0213267631015102</v>
      </c>
      <c r="CI143" s="100">
        <f t="shared" ca="1" si="17"/>
        <v>4.1148459901503829</v>
      </c>
      <c r="CJ143" s="100">
        <f t="shared" ca="1" si="17"/>
        <v>4.2105400829445783</v>
      </c>
      <c r="CK143" s="100">
        <f t="shared" ca="1" si="17"/>
        <v>4.3084596197572429</v>
      </c>
      <c r="CL143" s="100">
        <f t="shared" ca="1" si="17"/>
        <v>4.408656355100435</v>
      </c>
      <c r="CM143" s="100">
        <f t="shared" ca="1" si="17"/>
        <v>4.511183247079515</v>
      </c>
      <c r="CN143" s="100">
        <f t="shared" ca="1" si="17"/>
        <v>4.61609448538369</v>
      </c>
      <c r="CO143" s="100">
        <f t="shared" ca="1" si="17"/>
        <v>4.7234455199274974</v>
      </c>
      <c r="CP143" s="100">
        <f t="shared" ca="1" si="17"/>
        <v>4.8332930901583699</v>
      </c>
      <c r="CQ143" s="100">
        <f t="shared" ca="1" si="17"/>
        <v>4.9456952550457745</v>
      </c>
      <c r="CR143" s="100">
        <f t="shared" ca="1" si="17"/>
        <v>5.0607114237677697</v>
      </c>
      <c r="CS143" s="100">
        <f t="shared" ca="1" si="17"/>
        <v>5.1784023871112064</v>
      </c>
      <c r="CT143" s="100">
        <f t="shared" ca="1" si="17"/>
        <v>5.2988303496021647</v>
      </c>
      <c r="CU143" s="100">
        <f t="shared" ca="1" si="17"/>
        <v>5.4220589623836108</v>
      </c>
      <c r="CV143" s="100">
        <f t="shared" ca="1" si="17"/>
        <v>5.5481533568576484</v>
      </c>
      <c r="CW143" s="100">
        <f t="shared" ca="1" si="17"/>
        <v>5.6771801791101524</v>
      </c>
      <c r="CX143" s="100">
        <f t="shared" ca="1" si="17"/>
        <v>5.8092076251359703</v>
      </c>
      <c r="CY143" s="100">
        <f t="shared" ca="1" si="17"/>
        <v>5.9443054768833186</v>
      </c>
      <c r="CZ143" s="100">
        <f t="shared" ca="1" si="17"/>
        <v>6.0825451391364194</v>
      </c>
      <c r="DA143" s="100">
        <f t="shared" ca="1" si="17"/>
        <v>6.223999677255871</v>
      </c>
      <c r="DB143" s="100">
        <f t="shared" ca="1" si="17"/>
        <v>6.3687438557967058</v>
      </c>
      <c r="DC143" s="100">
        <f t="shared" ca="1" si="17"/>
        <v>6.5168541780245368</v>
      </c>
      <c r="DD143" s="100">
        <f t="shared" ca="1" si="17"/>
        <v>6.6684089263506889</v>
      </c>
      <c r="DE143" s="100">
        <f t="shared" ca="1" si="17"/>
        <v>6.8234882037076821</v>
      </c>
      <c r="DF143" s="100">
        <f t="shared" ca="1" si="17"/>
        <v>6.9821739758869308</v>
      </c>
      <c r="DG143" s="100">
        <f t="shared" ca="1" si="17"/>
        <v>7.1445501148610457</v>
      </c>
      <c r="DH143" s="100">
        <f t="shared" ca="1" si="17"/>
        <v>7.3107024431136285</v>
      </c>
      <c r="DI143" s="100">
        <f t="shared" ca="1" si="17"/>
        <v>7.480718778999992</v>
      </c>
      <c r="DJ143" s="100">
        <f t="shared" ca="1" si="17"/>
        <v>7.6546889831627825</v>
      </c>
      <c r="DK143" s="100">
        <f t="shared" ca="1" si="17"/>
        <v>7.8327050060270338</v>
      </c>
      <c r="DL143" s="100">
        <f t="shared" ca="1" si="17"/>
        <v>8.0148609363997565</v>
      </c>
      <c r="DM143" s="100">
        <f t="shared" ca="1" si="17"/>
        <v>8.2012530511997515</v>
      </c>
      <c r="DN143" s="100">
        <f t="shared" ca="1" si="17"/>
        <v>8.3919798663439327</v>
      </c>
      <c r="DO143" s="100">
        <f t="shared" ca="1" si="17"/>
        <v>8.5871421888170474</v>
      </c>
      <c r="DP143" s="100">
        <f t="shared" ca="1" si="17"/>
        <v>8.7868431699523271</v>
      </c>
      <c r="DQ143" s="100">
        <f t="shared" ca="1" si="17"/>
        <v>8.9911883599512183</v>
      </c>
      <c r="DR143" s="100">
        <f t="shared" ca="1" si="17"/>
        <v>9.2002857636710154</v>
      </c>
      <c r="DS143" s="100">
        <f t="shared" ca="1" si="17"/>
        <v>9.4142458977098773</v>
      </c>
      <c r="DT143" s="100">
        <f t="shared" ca="1" si="17"/>
        <v>9.6331818488194099</v>
      </c>
      <c r="DU143" s="100">
        <f t="shared" ca="1" si="17"/>
        <v>9.8572093336756748</v>
      </c>
      <c r="DV143" s="100">
        <f t="shared" ca="1" si="17"/>
        <v>10.086446760040225</v>
      </c>
      <c r="DW143" s="100">
        <f t="shared" ca="1" si="17"/>
        <v>10.321015289343487</v>
      </c>
      <c r="DX143" s="100">
        <f t="shared" ca="1" si="17"/>
        <v>10.561038900723569</v>
      </c>
      <c r="DY143" s="100">
        <f t="shared" ca="1" si="17"/>
        <v>10.80664445655435</v>
      </c>
      <c r="DZ143" s="100">
        <f t="shared" ca="1" si="17"/>
        <v>11.057961769497474</v>
      </c>
      <c r="EA143" s="100">
        <f t="shared" ca="1" si="17"/>
        <v>11.315123671113696</v>
      </c>
      <c r="EB143" s="100">
        <f t="shared" ca="1" si="17"/>
        <v>11.578266082069829</v>
      </c>
      <c r="EC143" s="100">
        <f t="shared" ca="1" si="17"/>
        <v>11.84752808397843</v>
      </c>
      <c r="ED143" s="100">
        <f t="shared" ca="1" si="17"/>
        <v>12.123051992908161</v>
      </c>
      <c r="EE143" s="100">
        <f t="shared" ca="1" si="17"/>
        <v>12.4049834346037</v>
      </c>
      <c r="EF143" s="100">
        <f t="shared" ca="1" si="17"/>
        <v>12.69347142145495</v>
      </c>
      <c r="EG143" s="100">
        <f t="shared" ca="1" si="17"/>
        <v>12.988668431256228</v>
      </c>
      <c r="EH143" s="100">
        <f t="shared" ca="1" si="17"/>
        <v>13.29073048779707</v>
      </c>
      <c r="EI143" s="100">
        <f t="shared" ca="1" si="17"/>
        <v>13.599817243327236</v>
      </c>
      <c r="EJ143" s="100">
        <f t="shared" ca="1" si="17"/>
        <v>13.916092062939498</v>
      </c>
      <c r="EK143" s="100">
        <f t="shared" ref="EK143:GE143" ca="1" si="18">EJ143*(1+$G$39/100)</f>
        <v>14.239722110914835</v>
      </c>
      <c r="EL143" s="100">
        <f t="shared" ca="1" si="18"/>
        <v>14.570878439075646</v>
      </c>
      <c r="EM143" s="100">
        <f t="shared" ca="1" si="18"/>
        <v>14.909736077193685</v>
      </c>
      <c r="EN143" s="100">
        <f t="shared" ca="1" si="18"/>
        <v>15.256474125500516</v>
      </c>
      <c r="EO143" s="100">
        <f t="shared" ca="1" si="18"/>
        <v>15.611275849349365</v>
      </c>
      <c r="EP143" s="100">
        <f t="shared" ca="1" si="18"/>
        <v>15.974328776078421</v>
      </c>
      <c r="EQ143" s="100">
        <f t="shared" ca="1" si="18"/>
        <v>16.345824794126756</v>
      </c>
      <c r="ER143" s="100">
        <f t="shared" ca="1" si="18"/>
        <v>16.725960254455284</v>
      </c>
      <c r="ES143" s="100">
        <f t="shared" ca="1" si="18"/>
        <v>17.114936074326337</v>
      </c>
      <c r="ET143" s="100">
        <f t="shared" ca="1" si="18"/>
        <v>17.512957843496718</v>
      </c>
      <c r="EU143" s="100">
        <f t="shared" ca="1" si="18"/>
        <v>17.920235932880363</v>
      </c>
      <c r="EV143" s="100">
        <f t="shared" ca="1" si="18"/>
        <v>18.336985605738047</v>
      </c>
      <c r="EW143" s="100">
        <f t="shared" ca="1" si="18"/>
        <v>18.763427131452886</v>
      </c>
      <c r="EX143" s="100">
        <f t="shared" ca="1" si="18"/>
        <v>19.199785901951792</v>
      </c>
      <c r="EY143" s="100">
        <f t="shared" ca="1" si="18"/>
        <v>19.646292550834392</v>
      </c>
      <c r="EZ143" s="100">
        <f t="shared" ca="1" si="18"/>
        <v>20.103183075272401</v>
      </c>
      <c r="FA143" s="100">
        <f t="shared" ca="1" si="18"/>
        <v>20.570698960743854</v>
      </c>
      <c r="FB143" s="100">
        <f t="shared" ca="1" si="18"/>
        <v>21.049087308668131</v>
      </c>
      <c r="FC143" s="100">
        <f t="shared" ca="1" si="18"/>
        <v>21.538600967009252</v>
      </c>
      <c r="FD143" s="100">
        <f t="shared" ca="1" si="18"/>
        <v>22.039498663916444</v>
      </c>
      <c r="FE143" s="100">
        <f t="shared" ca="1" si="18"/>
        <v>22.55204514447264</v>
      </c>
      <c r="FF143" s="100">
        <f t="shared" ca="1" si="18"/>
        <v>23.076511310623168</v>
      </c>
      <c r="FG143" s="100">
        <f t="shared" ca="1" si="18"/>
        <v>23.613174364358592</v>
      </c>
      <c r="FH143" s="100">
        <f t="shared" ca="1" si="18"/>
        <v>24.162317954227397</v>
      </c>
      <c r="FI143" s="100">
        <f t="shared" ca="1" si="18"/>
        <v>24.724232325255944</v>
      </c>
      <c r="FJ143" s="100">
        <f t="shared" ca="1" si="18"/>
        <v>25.299214472354919</v>
      </c>
      <c r="FK143" s="100">
        <f t="shared" ca="1" si="18"/>
        <v>25.887568297293406</v>
      </c>
      <c r="FL143" s="100">
        <f t="shared" ca="1" si="18"/>
        <v>26.489604769323485</v>
      </c>
      <c r="FM143" s="100">
        <f t="shared" ca="1" si="18"/>
        <v>27.105642089540311</v>
      </c>
      <c r="FN143" s="100">
        <f t="shared" ca="1" si="18"/>
        <v>27.736005859064505</v>
      </c>
      <c r="FO143" s="100">
        <f t="shared" ca="1" si="18"/>
        <v>28.381029251135775</v>
      </c>
      <c r="FP143" s="100">
        <f t="shared" ca="1" si="18"/>
        <v>29.0410531872087</v>
      </c>
      <c r="FQ143" s="100">
        <f t="shared" ca="1" si="18"/>
        <v>29.716426517143788</v>
      </c>
      <c r="FR143" s="100">
        <f t="shared" ca="1" si="18"/>
        <v>30.407506203588994</v>
      </c>
      <c r="FS143" s="100">
        <f t="shared" ca="1" si="18"/>
        <v>31.114657510649206</v>
      </c>
      <c r="FT143" s="100">
        <f t="shared" ca="1" si="18"/>
        <v>31.838254196943375</v>
      </c>
      <c r="FU143" s="100">
        <f t="shared" ca="1" si="18"/>
        <v>32.578678713151362</v>
      </c>
      <c r="FV143" s="100">
        <f t="shared" ca="1" si="18"/>
        <v>33.336322404154885</v>
      </c>
      <c r="FW143" s="100">
        <f t="shared" ca="1" si="18"/>
        <v>34.111585715879421</v>
      </c>
      <c r="FX143" s="100">
        <f t="shared" ca="1" si="18"/>
        <v>34.904878406946388</v>
      </c>
      <c r="FY143" s="100">
        <f t="shared" ca="1" si="18"/>
        <v>35.716619765247465</v>
      </c>
      <c r="FZ143" s="100">
        <f t="shared" ca="1" si="18"/>
        <v>36.547238829555546</v>
      </c>
      <c r="GA143" s="100">
        <f t="shared" ca="1" si="18"/>
        <v>37.397174616289398</v>
      </c>
      <c r="GB143" s="100">
        <f t="shared" ca="1" si="18"/>
        <v>38.266876351551943</v>
      </c>
      <c r="GC143" s="100">
        <f t="shared" ca="1" si="18"/>
        <v>39.15680370856478</v>
      </c>
      <c r="GD143" s="100">
        <f t="shared" ca="1" si="18"/>
        <v>40.067427050624431</v>
      </c>
      <c r="GE143" s="100">
        <f t="shared" ca="1" si="18"/>
        <v>40.999227679708724</v>
      </c>
    </row>
    <row r="144" spans="1:187" x14ac:dyDescent="0.2">
      <c r="A144" s="21"/>
      <c r="B144" s="16">
        <v>100</v>
      </c>
      <c r="C144" s="16">
        <f>B144*1.02</f>
        <v>102</v>
      </c>
      <c r="D144" s="16">
        <f t="shared" ref="D144:BO144" si="19">C144*1.02</f>
        <v>104.04</v>
      </c>
      <c r="E144" s="16">
        <f t="shared" si="19"/>
        <v>106.1208</v>
      </c>
      <c r="F144" s="16">
        <f t="shared" si="19"/>
        <v>108.243216</v>
      </c>
      <c r="G144" s="16">
        <f t="shared" si="19"/>
        <v>110.40808032000001</v>
      </c>
      <c r="H144" s="16">
        <f t="shared" si="19"/>
        <v>112.61624192640001</v>
      </c>
      <c r="I144" s="16">
        <f t="shared" si="19"/>
        <v>114.868566764928</v>
      </c>
      <c r="J144" s="16">
        <f t="shared" si="19"/>
        <v>117.16593810022657</v>
      </c>
      <c r="K144" s="16">
        <f t="shared" si="19"/>
        <v>119.5092568622311</v>
      </c>
      <c r="L144" s="16">
        <f t="shared" si="19"/>
        <v>121.89944199947573</v>
      </c>
      <c r="M144" s="16">
        <f t="shared" si="19"/>
        <v>124.33743083946524</v>
      </c>
      <c r="N144" s="16">
        <f t="shared" si="19"/>
        <v>126.82417945625456</v>
      </c>
      <c r="O144" s="16">
        <f t="shared" si="19"/>
        <v>129.36066304537965</v>
      </c>
      <c r="P144" s="16">
        <f t="shared" si="19"/>
        <v>131.94787630628724</v>
      </c>
      <c r="Q144" s="16">
        <f t="shared" si="19"/>
        <v>134.58683383241299</v>
      </c>
      <c r="R144" s="16">
        <f t="shared" si="19"/>
        <v>137.27857050906127</v>
      </c>
      <c r="S144" s="16">
        <f t="shared" si="19"/>
        <v>140.02414191924251</v>
      </c>
      <c r="T144" s="16">
        <f t="shared" si="19"/>
        <v>142.82462475762736</v>
      </c>
      <c r="U144" s="16">
        <f t="shared" si="19"/>
        <v>145.6811172527799</v>
      </c>
      <c r="V144" s="16">
        <f t="shared" si="19"/>
        <v>148.59473959783551</v>
      </c>
      <c r="W144" s="16">
        <f t="shared" si="19"/>
        <v>151.56663438979223</v>
      </c>
      <c r="X144" s="16">
        <f t="shared" si="19"/>
        <v>154.59796707758807</v>
      </c>
      <c r="Y144" s="16">
        <f t="shared" si="19"/>
        <v>157.68992641913982</v>
      </c>
      <c r="Z144" s="16">
        <f t="shared" si="19"/>
        <v>160.84372494752262</v>
      </c>
      <c r="AA144" s="16">
        <f t="shared" si="19"/>
        <v>164.06059944647308</v>
      </c>
      <c r="AB144" s="16">
        <f t="shared" si="19"/>
        <v>167.34181143540255</v>
      </c>
      <c r="AC144" s="16">
        <f t="shared" si="19"/>
        <v>170.68864766411059</v>
      </c>
      <c r="AD144" s="16">
        <f t="shared" si="19"/>
        <v>174.1024206173928</v>
      </c>
      <c r="AE144" s="16">
        <f t="shared" si="19"/>
        <v>177.58446902974066</v>
      </c>
      <c r="AF144" s="16">
        <f t="shared" si="19"/>
        <v>181.13615841033547</v>
      </c>
      <c r="AG144" s="16">
        <f t="shared" si="19"/>
        <v>184.75888157854217</v>
      </c>
      <c r="AH144" s="16">
        <f t="shared" si="19"/>
        <v>188.45405921011303</v>
      </c>
      <c r="AI144" s="16">
        <f t="shared" si="19"/>
        <v>192.22314039431529</v>
      </c>
      <c r="AJ144" s="16">
        <f t="shared" si="19"/>
        <v>196.06760320220161</v>
      </c>
      <c r="AK144" s="16">
        <f t="shared" si="19"/>
        <v>199.98895526624565</v>
      </c>
      <c r="AL144" s="16">
        <f t="shared" si="19"/>
        <v>203.98873437157056</v>
      </c>
      <c r="AM144" s="16">
        <f t="shared" si="19"/>
        <v>208.06850905900197</v>
      </c>
      <c r="AN144" s="16">
        <f t="shared" si="19"/>
        <v>212.22987924018202</v>
      </c>
      <c r="AO144" s="16">
        <f t="shared" si="19"/>
        <v>216.47447682498566</v>
      </c>
      <c r="AP144" s="16">
        <f t="shared" si="19"/>
        <v>220.80396636148538</v>
      </c>
      <c r="AQ144" s="16">
        <f t="shared" si="19"/>
        <v>225.22004568871509</v>
      </c>
      <c r="AR144" s="16">
        <f t="shared" si="19"/>
        <v>229.72444660248939</v>
      </c>
      <c r="AS144" s="16">
        <f t="shared" si="19"/>
        <v>234.31893553453918</v>
      </c>
      <c r="AT144" s="16">
        <f t="shared" si="19"/>
        <v>239.00531424522995</v>
      </c>
      <c r="AU144" s="16">
        <f t="shared" si="19"/>
        <v>243.78542053013456</v>
      </c>
      <c r="AV144" s="16">
        <f t="shared" si="19"/>
        <v>248.66112894073726</v>
      </c>
      <c r="AW144" s="16">
        <f t="shared" si="19"/>
        <v>253.63435151955201</v>
      </c>
      <c r="AX144" s="16">
        <f t="shared" si="19"/>
        <v>258.70703854994304</v>
      </c>
      <c r="AY144" s="16">
        <f t="shared" si="19"/>
        <v>263.8811793209419</v>
      </c>
      <c r="AZ144" s="16">
        <f t="shared" si="19"/>
        <v>269.15880290736072</v>
      </c>
      <c r="BA144" s="16">
        <f t="shared" si="19"/>
        <v>274.54197896550795</v>
      </c>
      <c r="BB144" s="16">
        <f t="shared" si="19"/>
        <v>280.0328185448181</v>
      </c>
      <c r="BC144" s="16">
        <f t="shared" si="19"/>
        <v>285.63347491571449</v>
      </c>
      <c r="BD144" s="16">
        <f t="shared" si="19"/>
        <v>291.3461444140288</v>
      </c>
      <c r="BE144" s="16">
        <f t="shared" si="19"/>
        <v>297.17306730230939</v>
      </c>
      <c r="BF144" s="16">
        <f t="shared" si="19"/>
        <v>303.1165286483556</v>
      </c>
      <c r="BG144" s="16">
        <f t="shared" si="19"/>
        <v>309.17885922132274</v>
      </c>
      <c r="BH144" s="16">
        <f t="shared" si="19"/>
        <v>315.36243640574918</v>
      </c>
      <c r="BI144" s="16">
        <f t="shared" si="19"/>
        <v>321.66968513386416</v>
      </c>
      <c r="BJ144" s="16">
        <f t="shared" si="19"/>
        <v>328.10307883654144</v>
      </c>
      <c r="BK144" s="16">
        <f t="shared" si="19"/>
        <v>334.6651404132723</v>
      </c>
      <c r="BL144" s="16">
        <f t="shared" si="19"/>
        <v>341.35844322153775</v>
      </c>
      <c r="BM144" s="16">
        <f t="shared" si="19"/>
        <v>348.1856120859685</v>
      </c>
      <c r="BN144" s="16">
        <f t="shared" si="19"/>
        <v>355.14932432768785</v>
      </c>
      <c r="BO144" s="16">
        <f t="shared" si="19"/>
        <v>362.25231081424164</v>
      </c>
      <c r="BP144" s="16">
        <f t="shared" ref="BP144:EA144" si="20">BO144*1.02</f>
        <v>369.49735703052647</v>
      </c>
      <c r="BQ144" s="16">
        <f t="shared" si="20"/>
        <v>376.88730417113703</v>
      </c>
      <c r="BR144" s="16">
        <f t="shared" si="20"/>
        <v>384.42505025455978</v>
      </c>
      <c r="BS144" s="16">
        <f t="shared" si="20"/>
        <v>392.11355125965099</v>
      </c>
      <c r="BT144" s="16">
        <f t="shared" si="20"/>
        <v>399.95582228484403</v>
      </c>
      <c r="BU144" s="16">
        <f t="shared" si="20"/>
        <v>407.9549387305409</v>
      </c>
      <c r="BV144" s="16">
        <f t="shared" si="20"/>
        <v>416.11403750515171</v>
      </c>
      <c r="BW144" s="16">
        <f t="shared" si="20"/>
        <v>424.43631825525478</v>
      </c>
      <c r="BX144" s="16">
        <f t="shared" si="20"/>
        <v>432.92504462035987</v>
      </c>
      <c r="BY144" s="16">
        <f t="shared" si="20"/>
        <v>441.5835455127671</v>
      </c>
      <c r="BZ144" s="16">
        <f t="shared" si="20"/>
        <v>450.41521642302246</v>
      </c>
      <c r="CA144" s="16">
        <f t="shared" si="20"/>
        <v>459.4235207514829</v>
      </c>
      <c r="CB144" s="16">
        <f t="shared" si="20"/>
        <v>468.61199116651255</v>
      </c>
      <c r="CC144" s="16">
        <f t="shared" si="20"/>
        <v>477.98423098984279</v>
      </c>
      <c r="CD144" s="16">
        <f t="shared" si="20"/>
        <v>487.54391560963967</v>
      </c>
      <c r="CE144" s="16">
        <f t="shared" si="20"/>
        <v>497.29479392183248</v>
      </c>
      <c r="CF144" s="16">
        <f t="shared" si="20"/>
        <v>507.24068980026914</v>
      </c>
      <c r="CG144" s="16">
        <f t="shared" si="20"/>
        <v>517.38550359627448</v>
      </c>
      <c r="CH144" s="16">
        <f t="shared" si="20"/>
        <v>527.73321366819994</v>
      </c>
      <c r="CI144" s="16">
        <f t="shared" si="20"/>
        <v>538.28787794156392</v>
      </c>
      <c r="CJ144" s="16">
        <f t="shared" si="20"/>
        <v>549.05363550039522</v>
      </c>
      <c r="CK144" s="16">
        <f t="shared" si="20"/>
        <v>560.0347082104031</v>
      </c>
      <c r="CL144" s="16">
        <f t="shared" si="20"/>
        <v>571.23540237461111</v>
      </c>
      <c r="CM144" s="16">
        <f t="shared" si="20"/>
        <v>582.66011042210334</v>
      </c>
      <c r="CN144" s="16">
        <f t="shared" si="20"/>
        <v>594.3133126305454</v>
      </c>
      <c r="CO144" s="16">
        <f t="shared" si="20"/>
        <v>606.19957888315628</v>
      </c>
      <c r="CP144" s="16">
        <f t="shared" si="20"/>
        <v>618.32357046081938</v>
      </c>
      <c r="CQ144" s="16">
        <f t="shared" si="20"/>
        <v>630.69004187003577</v>
      </c>
      <c r="CR144" s="16">
        <f t="shared" si="20"/>
        <v>643.3038427074365</v>
      </c>
      <c r="CS144" s="16">
        <f t="shared" si="20"/>
        <v>656.16991956158529</v>
      </c>
      <c r="CT144" s="16">
        <f t="shared" si="20"/>
        <v>669.29331795281701</v>
      </c>
      <c r="CU144" s="16">
        <f t="shared" si="20"/>
        <v>682.67918431187331</v>
      </c>
      <c r="CV144" s="16">
        <f t="shared" si="20"/>
        <v>696.33276799811074</v>
      </c>
      <c r="CW144" s="16">
        <f t="shared" si="20"/>
        <v>710.25942335807292</v>
      </c>
      <c r="CX144" s="16">
        <f t="shared" si="20"/>
        <v>724.46461182523444</v>
      </c>
      <c r="CY144" s="16">
        <f t="shared" si="20"/>
        <v>738.95390406173919</v>
      </c>
      <c r="CZ144" s="16">
        <f t="shared" si="20"/>
        <v>753.73298214297404</v>
      </c>
      <c r="DA144" s="16">
        <f t="shared" si="20"/>
        <v>768.80764178583354</v>
      </c>
      <c r="DB144" s="16">
        <f t="shared" si="20"/>
        <v>784.18379462155019</v>
      </c>
      <c r="DC144" s="16">
        <f t="shared" si="20"/>
        <v>799.86747051398117</v>
      </c>
      <c r="DD144" s="16">
        <f t="shared" si="20"/>
        <v>815.86481992426081</v>
      </c>
      <c r="DE144" s="16">
        <f t="shared" si="20"/>
        <v>832.18211632274608</v>
      </c>
      <c r="DF144" s="16">
        <f t="shared" si="20"/>
        <v>848.82575864920102</v>
      </c>
      <c r="DG144" s="16">
        <f t="shared" si="20"/>
        <v>865.80227382218504</v>
      </c>
      <c r="DH144" s="16">
        <f t="shared" si="20"/>
        <v>883.11831929862876</v>
      </c>
      <c r="DI144" s="16">
        <f t="shared" si="20"/>
        <v>900.78068568460139</v>
      </c>
      <c r="DJ144" s="16">
        <f t="shared" si="20"/>
        <v>918.7962993982934</v>
      </c>
      <c r="DK144" s="16">
        <f t="shared" si="20"/>
        <v>937.17222538625924</v>
      </c>
      <c r="DL144" s="16">
        <f t="shared" si="20"/>
        <v>955.9156698939845</v>
      </c>
      <c r="DM144" s="16">
        <f t="shared" si="20"/>
        <v>975.03398329186416</v>
      </c>
      <c r="DN144" s="16">
        <f t="shared" si="20"/>
        <v>994.53466295770147</v>
      </c>
      <c r="DO144" s="16">
        <f t="shared" si="20"/>
        <v>1014.4253562168556</v>
      </c>
      <c r="DP144" s="16">
        <f t="shared" si="20"/>
        <v>1034.7138633411928</v>
      </c>
      <c r="DQ144" s="16">
        <f t="shared" si="20"/>
        <v>1055.4081406080168</v>
      </c>
      <c r="DR144" s="16">
        <f t="shared" si="20"/>
        <v>1076.5163034201771</v>
      </c>
      <c r="DS144" s="16">
        <f t="shared" si="20"/>
        <v>1098.0466294885807</v>
      </c>
      <c r="DT144" s="16">
        <f t="shared" si="20"/>
        <v>1120.0075620783523</v>
      </c>
      <c r="DU144" s="16">
        <f t="shared" si="20"/>
        <v>1142.4077133199194</v>
      </c>
      <c r="DV144" s="16">
        <f t="shared" si="20"/>
        <v>1165.2558675863177</v>
      </c>
      <c r="DW144" s="16">
        <f t="shared" si="20"/>
        <v>1188.5609849380439</v>
      </c>
      <c r="DX144" s="16">
        <f t="shared" si="20"/>
        <v>1212.3322046368048</v>
      </c>
      <c r="DY144" s="16">
        <f t="shared" si="20"/>
        <v>1236.5788487295408</v>
      </c>
      <c r="DZ144" s="16">
        <f t="shared" si="20"/>
        <v>1261.3104257041316</v>
      </c>
      <c r="EA144" s="16">
        <f t="shared" si="20"/>
        <v>1286.5366342182142</v>
      </c>
      <c r="EB144" s="16">
        <f t="shared" ref="EB144:GE144" si="21">EA144*1.02</f>
        <v>1312.2673669025785</v>
      </c>
      <c r="EC144" s="16">
        <f t="shared" si="21"/>
        <v>1338.51271424063</v>
      </c>
      <c r="ED144" s="16">
        <f t="shared" si="21"/>
        <v>1365.2829685254426</v>
      </c>
      <c r="EE144" s="16">
        <f t="shared" si="21"/>
        <v>1392.5886278959515</v>
      </c>
      <c r="EF144" s="16">
        <f t="shared" si="21"/>
        <v>1420.4404004538706</v>
      </c>
      <c r="EG144" s="16">
        <f t="shared" si="21"/>
        <v>1448.8492084629479</v>
      </c>
      <c r="EH144" s="16">
        <f t="shared" si="21"/>
        <v>1477.8261926322068</v>
      </c>
      <c r="EI144" s="16">
        <f t="shared" si="21"/>
        <v>1507.382716484851</v>
      </c>
      <c r="EJ144" s="16">
        <f t="shared" si="21"/>
        <v>1537.530370814548</v>
      </c>
      <c r="EK144" s="16">
        <f t="shared" si="21"/>
        <v>1568.2809782308389</v>
      </c>
      <c r="EL144" s="16">
        <f t="shared" si="21"/>
        <v>1599.6465977954556</v>
      </c>
      <c r="EM144" s="16">
        <f t="shared" si="21"/>
        <v>1631.6395297513648</v>
      </c>
      <c r="EN144" s="16">
        <f t="shared" si="21"/>
        <v>1664.272320346392</v>
      </c>
      <c r="EO144" s="16">
        <f t="shared" si="21"/>
        <v>1697.5577667533198</v>
      </c>
      <c r="EP144" s="16">
        <f t="shared" si="21"/>
        <v>1731.5089220883863</v>
      </c>
      <c r="EQ144" s="16">
        <f t="shared" si="21"/>
        <v>1766.1391005301541</v>
      </c>
      <c r="ER144" s="16">
        <f t="shared" si="21"/>
        <v>1801.4618825407572</v>
      </c>
      <c r="ES144" s="16">
        <f t="shared" si="21"/>
        <v>1837.4911201915725</v>
      </c>
      <c r="ET144" s="16">
        <f t="shared" si="21"/>
        <v>1874.240942595404</v>
      </c>
      <c r="EU144" s="16">
        <f t="shared" si="21"/>
        <v>1911.7257614473122</v>
      </c>
      <c r="EV144" s="16">
        <f t="shared" si="21"/>
        <v>1949.9602766762584</v>
      </c>
      <c r="EW144" s="16">
        <f t="shared" si="21"/>
        <v>1988.9594822097836</v>
      </c>
      <c r="EX144" s="16">
        <f t="shared" si="21"/>
        <v>2028.7386718539792</v>
      </c>
      <c r="EY144" s="16">
        <f t="shared" si="21"/>
        <v>2069.313445291059</v>
      </c>
      <c r="EZ144" s="16">
        <f t="shared" si="21"/>
        <v>2110.69971419688</v>
      </c>
      <c r="FA144" s="16">
        <f t="shared" si="21"/>
        <v>2152.9137084808176</v>
      </c>
      <c r="FB144" s="16">
        <f t="shared" si="21"/>
        <v>2195.9719826504338</v>
      </c>
      <c r="FC144" s="16">
        <f t="shared" si="21"/>
        <v>2239.8914223034426</v>
      </c>
      <c r="FD144" s="16">
        <f t="shared" si="21"/>
        <v>2284.6892507495113</v>
      </c>
      <c r="FE144" s="16">
        <f t="shared" si="21"/>
        <v>2330.3830357645015</v>
      </c>
      <c r="FF144" s="16">
        <f t="shared" si="21"/>
        <v>2376.9906964797915</v>
      </c>
      <c r="FG144" s="16">
        <f t="shared" si="21"/>
        <v>2424.5305104093873</v>
      </c>
      <c r="FH144" s="16">
        <f t="shared" si="21"/>
        <v>2473.021120617575</v>
      </c>
      <c r="FI144" s="16">
        <f t="shared" si="21"/>
        <v>2522.4815430299263</v>
      </c>
      <c r="FJ144" s="16">
        <f t="shared" si="21"/>
        <v>2572.9311738905249</v>
      </c>
      <c r="FK144" s="16">
        <f t="shared" si="21"/>
        <v>2624.3897973683356</v>
      </c>
      <c r="FL144" s="16">
        <f t="shared" si="21"/>
        <v>2676.8775933157026</v>
      </c>
      <c r="FM144" s="16">
        <f t="shared" si="21"/>
        <v>2730.4151451820167</v>
      </c>
      <c r="FN144" s="16">
        <f t="shared" si="21"/>
        <v>2785.023448085657</v>
      </c>
      <c r="FO144" s="16">
        <f t="shared" si="21"/>
        <v>2840.7239170473704</v>
      </c>
      <c r="FP144" s="16">
        <f t="shared" si="21"/>
        <v>2897.5383953883179</v>
      </c>
      <c r="FQ144" s="16">
        <f t="shared" si="21"/>
        <v>2955.4891632960844</v>
      </c>
      <c r="FR144" s="16">
        <f t="shared" si="21"/>
        <v>3014.5989465620059</v>
      </c>
      <c r="FS144" s="16">
        <f t="shared" si="21"/>
        <v>3074.890925493246</v>
      </c>
      <c r="FT144" s="16">
        <f t="shared" si="21"/>
        <v>3136.3887440031108</v>
      </c>
      <c r="FU144" s="16">
        <f t="shared" si="21"/>
        <v>3199.1165188831733</v>
      </c>
      <c r="FV144" s="16">
        <f t="shared" si="21"/>
        <v>3263.0988492608367</v>
      </c>
      <c r="FW144" s="16">
        <f t="shared" si="21"/>
        <v>3328.3608262460534</v>
      </c>
      <c r="FX144" s="16">
        <f t="shared" si="21"/>
        <v>3394.9280427709746</v>
      </c>
      <c r="FY144" s="16">
        <f t="shared" si="21"/>
        <v>3462.826603626394</v>
      </c>
      <c r="FZ144" s="16">
        <f t="shared" si="21"/>
        <v>3532.083135698922</v>
      </c>
      <c r="GA144" s="16">
        <f t="shared" si="21"/>
        <v>3602.7247984129003</v>
      </c>
      <c r="GB144" s="16">
        <f t="shared" si="21"/>
        <v>3674.7792943811583</v>
      </c>
      <c r="GC144" s="16">
        <f t="shared" si="21"/>
        <v>3748.2748802687815</v>
      </c>
      <c r="GD144" s="16">
        <f t="shared" si="21"/>
        <v>3823.2403778741573</v>
      </c>
      <c r="GE144" s="16">
        <f t="shared" si="21"/>
        <v>3899.7051854316405</v>
      </c>
    </row>
    <row r="145" spans="1:187" x14ac:dyDescent="0.2">
      <c r="B145" s="16">
        <v>100</v>
      </c>
      <c r="C145" s="16">
        <f>B145*1.05</f>
        <v>105</v>
      </c>
      <c r="D145" s="16">
        <f t="shared" ref="D145:BO145" si="22">C145*1.05</f>
        <v>110.25</v>
      </c>
      <c r="E145" s="16">
        <f t="shared" si="22"/>
        <v>115.7625</v>
      </c>
      <c r="F145" s="16">
        <f t="shared" si="22"/>
        <v>121.55062500000001</v>
      </c>
      <c r="G145" s="16">
        <f t="shared" si="22"/>
        <v>127.62815625000002</v>
      </c>
      <c r="H145" s="16">
        <f t="shared" si="22"/>
        <v>134.00956406250003</v>
      </c>
      <c r="I145" s="16">
        <f t="shared" si="22"/>
        <v>140.71004226562505</v>
      </c>
      <c r="J145" s="16">
        <f t="shared" si="22"/>
        <v>147.74554437890632</v>
      </c>
      <c r="K145" s="16">
        <f t="shared" si="22"/>
        <v>155.13282159785163</v>
      </c>
      <c r="L145" s="16">
        <f t="shared" si="22"/>
        <v>162.88946267774421</v>
      </c>
      <c r="M145" s="16">
        <f t="shared" si="22"/>
        <v>171.03393581163144</v>
      </c>
      <c r="N145" s="16">
        <f t="shared" si="22"/>
        <v>179.58563260221302</v>
      </c>
      <c r="O145" s="16">
        <f t="shared" si="22"/>
        <v>188.56491423232367</v>
      </c>
      <c r="P145" s="16">
        <f t="shared" si="22"/>
        <v>197.99315994393987</v>
      </c>
      <c r="Q145" s="16">
        <f t="shared" si="22"/>
        <v>207.89281794113688</v>
      </c>
      <c r="R145" s="16">
        <f t="shared" si="22"/>
        <v>218.28745883819374</v>
      </c>
      <c r="S145" s="16">
        <f t="shared" si="22"/>
        <v>229.20183178010345</v>
      </c>
      <c r="T145" s="16">
        <f t="shared" si="22"/>
        <v>240.66192336910862</v>
      </c>
      <c r="U145" s="16">
        <f t="shared" si="22"/>
        <v>252.69501953756406</v>
      </c>
      <c r="V145" s="16">
        <f t="shared" si="22"/>
        <v>265.32977051444226</v>
      </c>
      <c r="W145" s="16">
        <f t="shared" si="22"/>
        <v>278.5962590401644</v>
      </c>
      <c r="X145" s="16">
        <f t="shared" si="22"/>
        <v>292.5260719921726</v>
      </c>
      <c r="Y145" s="16">
        <f t="shared" si="22"/>
        <v>307.15237559178127</v>
      </c>
      <c r="Z145" s="16">
        <f t="shared" si="22"/>
        <v>322.50999437137034</v>
      </c>
      <c r="AA145" s="16">
        <f t="shared" si="22"/>
        <v>338.63549408993885</v>
      </c>
      <c r="AB145" s="16">
        <f t="shared" si="22"/>
        <v>355.56726879443579</v>
      </c>
      <c r="AC145" s="16">
        <f t="shared" si="22"/>
        <v>373.34563223415762</v>
      </c>
      <c r="AD145" s="16">
        <f t="shared" si="22"/>
        <v>392.01291384586551</v>
      </c>
      <c r="AE145" s="16">
        <f t="shared" si="22"/>
        <v>411.61355953815882</v>
      </c>
      <c r="AF145" s="16">
        <f t="shared" si="22"/>
        <v>432.19423751506679</v>
      </c>
      <c r="AG145" s="16">
        <f t="shared" si="22"/>
        <v>453.80394939082015</v>
      </c>
      <c r="AH145" s="16">
        <f t="shared" si="22"/>
        <v>476.49414686036118</v>
      </c>
      <c r="AI145" s="16">
        <f t="shared" si="22"/>
        <v>500.31885420337926</v>
      </c>
      <c r="AJ145" s="16">
        <f t="shared" si="22"/>
        <v>525.33479691354819</v>
      </c>
      <c r="AK145" s="16">
        <f t="shared" si="22"/>
        <v>551.60153675922561</v>
      </c>
      <c r="AL145" s="16">
        <f t="shared" si="22"/>
        <v>579.18161359718692</v>
      </c>
      <c r="AM145" s="16">
        <f t="shared" si="22"/>
        <v>608.14069427704635</v>
      </c>
      <c r="AN145" s="16">
        <f t="shared" si="22"/>
        <v>638.54772899089869</v>
      </c>
      <c r="AO145" s="16">
        <f t="shared" si="22"/>
        <v>670.47511544044369</v>
      </c>
      <c r="AP145" s="16">
        <f t="shared" si="22"/>
        <v>703.99887121246593</v>
      </c>
      <c r="AQ145" s="16">
        <f t="shared" si="22"/>
        <v>739.19881477308923</v>
      </c>
      <c r="AR145" s="16">
        <f t="shared" si="22"/>
        <v>776.15875551174372</v>
      </c>
      <c r="AS145" s="16">
        <f t="shared" si="22"/>
        <v>814.96669328733094</v>
      </c>
      <c r="AT145" s="16">
        <f t="shared" si="22"/>
        <v>855.71502795169749</v>
      </c>
      <c r="AU145" s="16">
        <f t="shared" si="22"/>
        <v>898.50077934928242</v>
      </c>
      <c r="AV145" s="16">
        <f t="shared" si="22"/>
        <v>943.42581831674659</v>
      </c>
      <c r="AW145" s="16">
        <f t="shared" si="22"/>
        <v>990.59710923258399</v>
      </c>
      <c r="AX145" s="16">
        <f t="shared" si="22"/>
        <v>1040.1269646942133</v>
      </c>
      <c r="AY145" s="16">
        <f t="shared" si="22"/>
        <v>1092.1333129289239</v>
      </c>
      <c r="AZ145" s="16">
        <f t="shared" si="22"/>
        <v>1146.7399785753703</v>
      </c>
      <c r="BA145" s="16">
        <f t="shared" si="22"/>
        <v>1204.0769775041388</v>
      </c>
      <c r="BB145" s="16">
        <f t="shared" si="22"/>
        <v>1264.2808263793459</v>
      </c>
      <c r="BC145" s="16">
        <f t="shared" si="22"/>
        <v>1327.4948676983131</v>
      </c>
      <c r="BD145" s="16">
        <f t="shared" si="22"/>
        <v>1393.8696110832288</v>
      </c>
      <c r="BE145" s="16">
        <f t="shared" si="22"/>
        <v>1463.5630916373902</v>
      </c>
      <c r="BF145" s="16">
        <f t="shared" si="22"/>
        <v>1536.7412462192599</v>
      </c>
      <c r="BG145" s="16">
        <f t="shared" si="22"/>
        <v>1613.578308530223</v>
      </c>
      <c r="BH145" s="16">
        <f t="shared" si="22"/>
        <v>1694.2572239567342</v>
      </c>
      <c r="BI145" s="16">
        <f t="shared" si="22"/>
        <v>1778.9700851545708</v>
      </c>
      <c r="BJ145" s="16">
        <f t="shared" si="22"/>
        <v>1867.9185894122995</v>
      </c>
      <c r="BK145" s="16">
        <f t="shared" si="22"/>
        <v>1961.3145188829146</v>
      </c>
      <c r="BL145" s="16">
        <f t="shared" si="22"/>
        <v>2059.3802448270603</v>
      </c>
      <c r="BM145" s="16">
        <f t="shared" si="22"/>
        <v>2162.3492570684134</v>
      </c>
      <c r="BN145" s="16">
        <f t="shared" si="22"/>
        <v>2270.4667199218343</v>
      </c>
      <c r="BO145" s="16">
        <f t="shared" si="22"/>
        <v>2383.9900559179259</v>
      </c>
      <c r="BP145" s="16">
        <f t="shared" ref="BP145:EA145" si="23">BO145*1.05</f>
        <v>2503.1895587138224</v>
      </c>
      <c r="BQ145" s="16">
        <f t="shared" si="23"/>
        <v>2628.3490366495134</v>
      </c>
      <c r="BR145" s="16">
        <f t="shared" si="23"/>
        <v>2759.7664884819892</v>
      </c>
      <c r="BS145" s="16">
        <f t="shared" si="23"/>
        <v>2897.7548129060888</v>
      </c>
      <c r="BT145" s="16">
        <f t="shared" si="23"/>
        <v>3042.6425535513931</v>
      </c>
      <c r="BU145" s="16">
        <f t="shared" si="23"/>
        <v>3194.7746812289629</v>
      </c>
      <c r="BV145" s="16">
        <f t="shared" si="23"/>
        <v>3354.5134152904111</v>
      </c>
      <c r="BW145" s="16">
        <f t="shared" si="23"/>
        <v>3522.2390860549317</v>
      </c>
      <c r="BX145" s="16">
        <f t="shared" si="23"/>
        <v>3698.3510403576784</v>
      </c>
      <c r="BY145" s="16">
        <f t="shared" si="23"/>
        <v>3883.2685923755625</v>
      </c>
      <c r="BZ145" s="16">
        <f t="shared" si="23"/>
        <v>4077.4320219943406</v>
      </c>
      <c r="CA145" s="16">
        <f t="shared" si="23"/>
        <v>4281.3036230940579</v>
      </c>
      <c r="CB145" s="16">
        <f t="shared" si="23"/>
        <v>4495.3688042487611</v>
      </c>
      <c r="CC145" s="16">
        <f t="shared" si="23"/>
        <v>4720.1372444611998</v>
      </c>
      <c r="CD145" s="16">
        <f t="shared" si="23"/>
        <v>4956.1441066842599</v>
      </c>
      <c r="CE145" s="16">
        <f t="shared" si="23"/>
        <v>5203.9513120184729</v>
      </c>
      <c r="CF145" s="16">
        <f t="shared" si="23"/>
        <v>5464.1488776193964</v>
      </c>
      <c r="CG145" s="16">
        <f t="shared" si="23"/>
        <v>5737.3563215003669</v>
      </c>
      <c r="CH145" s="16">
        <f t="shared" si="23"/>
        <v>6024.2241375753856</v>
      </c>
      <c r="CI145" s="16">
        <f t="shared" si="23"/>
        <v>6325.4353444541548</v>
      </c>
      <c r="CJ145" s="16">
        <f t="shared" si="23"/>
        <v>6641.707111676863</v>
      </c>
      <c r="CK145" s="16">
        <f t="shared" si="23"/>
        <v>6973.792467260706</v>
      </c>
      <c r="CL145" s="16">
        <f t="shared" si="23"/>
        <v>7322.4820906237419</v>
      </c>
      <c r="CM145" s="16">
        <f t="shared" si="23"/>
        <v>7688.6061951549291</v>
      </c>
      <c r="CN145" s="16">
        <f t="shared" si="23"/>
        <v>8073.0365049126758</v>
      </c>
      <c r="CO145" s="16">
        <f t="shared" si="23"/>
        <v>8476.6883301583093</v>
      </c>
      <c r="CP145" s="16">
        <f t="shared" si="23"/>
        <v>8900.5227466662254</v>
      </c>
      <c r="CQ145" s="16">
        <f t="shared" si="23"/>
        <v>9345.5488839995378</v>
      </c>
      <c r="CR145" s="16">
        <f t="shared" si="23"/>
        <v>9812.826328199515</v>
      </c>
      <c r="CS145" s="16">
        <f t="shared" si="23"/>
        <v>10303.467644609491</v>
      </c>
      <c r="CT145" s="16">
        <f t="shared" si="23"/>
        <v>10818.641026839967</v>
      </c>
      <c r="CU145" s="16">
        <f t="shared" si="23"/>
        <v>11359.573078181966</v>
      </c>
      <c r="CV145" s="16">
        <f t="shared" si="23"/>
        <v>11927.551732091064</v>
      </c>
      <c r="CW145" s="16">
        <f t="shared" si="23"/>
        <v>12523.929318695618</v>
      </c>
      <c r="CX145" s="16">
        <f t="shared" si="23"/>
        <v>13150.1257846304</v>
      </c>
      <c r="CY145" s="16">
        <f t="shared" si="23"/>
        <v>13807.63207386192</v>
      </c>
      <c r="CZ145" s="16">
        <f t="shared" si="23"/>
        <v>14498.013677555016</v>
      </c>
      <c r="DA145" s="16">
        <f t="shared" si="23"/>
        <v>15222.914361432768</v>
      </c>
      <c r="DB145" s="16">
        <f t="shared" si="23"/>
        <v>15984.060079504407</v>
      </c>
      <c r="DC145" s="16">
        <f t="shared" si="23"/>
        <v>16783.263083479629</v>
      </c>
      <c r="DD145" s="16">
        <f t="shared" si="23"/>
        <v>17622.42623765361</v>
      </c>
      <c r="DE145" s="16">
        <f t="shared" si="23"/>
        <v>18503.547549536292</v>
      </c>
      <c r="DF145" s="16">
        <f t="shared" si="23"/>
        <v>19428.724927013107</v>
      </c>
      <c r="DG145" s="16">
        <f t="shared" si="23"/>
        <v>20400.161173363762</v>
      </c>
      <c r="DH145" s="16">
        <f t="shared" si="23"/>
        <v>21420.169232031953</v>
      </c>
      <c r="DI145" s="16">
        <f t="shared" si="23"/>
        <v>22491.177693633552</v>
      </c>
      <c r="DJ145" s="16">
        <f t="shared" si="23"/>
        <v>23615.736578315231</v>
      </c>
      <c r="DK145" s="16">
        <f t="shared" si="23"/>
        <v>24796.523407230994</v>
      </c>
      <c r="DL145" s="16">
        <f t="shared" si="23"/>
        <v>26036.349577592544</v>
      </c>
      <c r="DM145" s="16">
        <f t="shared" si="23"/>
        <v>27338.167056472172</v>
      </c>
      <c r="DN145" s="16">
        <f t="shared" si="23"/>
        <v>28705.075409295783</v>
      </c>
      <c r="DO145" s="16">
        <f t="shared" si="23"/>
        <v>30140.329179760574</v>
      </c>
      <c r="DP145" s="16">
        <f t="shared" si="23"/>
        <v>31647.345638748604</v>
      </c>
      <c r="DQ145" s="16">
        <f t="shared" si="23"/>
        <v>33229.712920686034</v>
      </c>
      <c r="DR145" s="16">
        <f t="shared" si="23"/>
        <v>34891.198566720333</v>
      </c>
      <c r="DS145" s="16">
        <f t="shared" si="23"/>
        <v>36635.758495056354</v>
      </c>
      <c r="DT145" s="16">
        <f t="shared" si="23"/>
        <v>38467.546419809172</v>
      </c>
      <c r="DU145" s="16">
        <f t="shared" si="23"/>
        <v>40390.923740799633</v>
      </c>
      <c r="DV145" s="16">
        <f t="shared" si="23"/>
        <v>42410.469927839615</v>
      </c>
      <c r="DW145" s="16">
        <f t="shared" si="23"/>
        <v>44530.993424231594</v>
      </c>
      <c r="DX145" s="16">
        <f t="shared" si="23"/>
        <v>46757.543095443172</v>
      </c>
      <c r="DY145" s="16">
        <f t="shared" si="23"/>
        <v>49095.420250215335</v>
      </c>
      <c r="DZ145" s="16">
        <f t="shared" si="23"/>
        <v>51550.191262726104</v>
      </c>
      <c r="EA145" s="16">
        <f t="shared" si="23"/>
        <v>54127.700825862412</v>
      </c>
      <c r="EB145" s="16">
        <f t="shared" ref="EB145:GE145" si="24">EA145*1.05</f>
        <v>56834.085867155532</v>
      </c>
      <c r="EC145" s="16">
        <f t="shared" si="24"/>
        <v>59675.790160513308</v>
      </c>
      <c r="ED145" s="16">
        <f t="shared" si="24"/>
        <v>62659.57966853898</v>
      </c>
      <c r="EE145" s="16">
        <f t="shared" si="24"/>
        <v>65792.558651965926</v>
      </c>
      <c r="EF145" s="16">
        <f t="shared" si="24"/>
        <v>69082.186584564231</v>
      </c>
      <c r="EG145" s="16">
        <f t="shared" si="24"/>
        <v>72536.295913792448</v>
      </c>
      <c r="EH145" s="16">
        <f t="shared" si="24"/>
        <v>76163.110709482076</v>
      </c>
      <c r="EI145" s="16">
        <f t="shared" si="24"/>
        <v>79971.26624495619</v>
      </c>
      <c r="EJ145" s="16">
        <f t="shared" si="24"/>
        <v>83969.829557204008</v>
      </c>
      <c r="EK145" s="16">
        <f t="shared" si="24"/>
        <v>88168.321035064218</v>
      </c>
      <c r="EL145" s="16">
        <f t="shared" si="24"/>
        <v>92576.737086817433</v>
      </c>
      <c r="EM145" s="16">
        <f t="shared" si="24"/>
        <v>97205.573941158305</v>
      </c>
      <c r="EN145" s="16">
        <f t="shared" si="24"/>
        <v>102065.85263821622</v>
      </c>
      <c r="EO145" s="16">
        <f t="shared" si="24"/>
        <v>107169.14527012705</v>
      </c>
      <c r="EP145" s="16">
        <f t="shared" si="24"/>
        <v>112527.6025336334</v>
      </c>
      <c r="EQ145" s="16">
        <f t="shared" si="24"/>
        <v>118153.98266031507</v>
      </c>
      <c r="ER145" s="16">
        <f t="shared" si="24"/>
        <v>124061.68179333083</v>
      </c>
      <c r="ES145" s="16">
        <f t="shared" si="24"/>
        <v>130264.76588299738</v>
      </c>
      <c r="ET145" s="16">
        <f t="shared" si="24"/>
        <v>136778.00417714726</v>
      </c>
      <c r="EU145" s="16">
        <f t="shared" si="24"/>
        <v>143616.90438600464</v>
      </c>
      <c r="EV145" s="16">
        <f t="shared" si="24"/>
        <v>150797.74960530488</v>
      </c>
      <c r="EW145" s="16">
        <f t="shared" si="24"/>
        <v>158337.63708557014</v>
      </c>
      <c r="EX145" s="16">
        <f t="shared" si="24"/>
        <v>166254.51893984864</v>
      </c>
      <c r="EY145" s="16">
        <f t="shared" si="24"/>
        <v>174567.24488684107</v>
      </c>
      <c r="EZ145" s="16">
        <f t="shared" si="24"/>
        <v>183295.60713118315</v>
      </c>
      <c r="FA145" s="16">
        <f t="shared" si="24"/>
        <v>192460.38748774232</v>
      </c>
      <c r="FB145" s="16">
        <f t="shared" si="24"/>
        <v>202083.40686212946</v>
      </c>
      <c r="FC145" s="16">
        <f t="shared" si="24"/>
        <v>212187.57720523595</v>
      </c>
      <c r="FD145" s="16">
        <f t="shared" si="24"/>
        <v>222796.95606549777</v>
      </c>
      <c r="FE145" s="16">
        <f t="shared" si="24"/>
        <v>233936.80386877267</v>
      </c>
      <c r="FF145" s="16">
        <f t="shared" si="24"/>
        <v>245633.6440622113</v>
      </c>
      <c r="FG145" s="16">
        <f t="shared" si="24"/>
        <v>257915.32626532187</v>
      </c>
      <c r="FH145" s="16">
        <f t="shared" si="24"/>
        <v>270811.092578588</v>
      </c>
      <c r="FI145" s="16">
        <f t="shared" si="24"/>
        <v>284351.64720751741</v>
      </c>
      <c r="FJ145" s="16">
        <f t="shared" si="24"/>
        <v>298569.22956789332</v>
      </c>
      <c r="FK145" s="16">
        <f t="shared" si="24"/>
        <v>313497.691046288</v>
      </c>
      <c r="FL145" s="16">
        <f t="shared" si="24"/>
        <v>329172.57559860242</v>
      </c>
      <c r="FM145" s="16">
        <f t="shared" si="24"/>
        <v>345631.20437853254</v>
      </c>
      <c r="FN145" s="16">
        <f t="shared" si="24"/>
        <v>362912.76459745917</v>
      </c>
      <c r="FO145" s="16">
        <f t="shared" si="24"/>
        <v>381058.40282733215</v>
      </c>
      <c r="FP145" s="16">
        <f t="shared" si="24"/>
        <v>400111.32296869875</v>
      </c>
      <c r="FQ145" s="16">
        <f t="shared" si="24"/>
        <v>420116.88911713369</v>
      </c>
      <c r="FR145" s="16">
        <f t="shared" si="24"/>
        <v>441122.7335729904</v>
      </c>
      <c r="FS145" s="16">
        <f t="shared" si="24"/>
        <v>463178.87025163992</v>
      </c>
      <c r="FT145" s="16">
        <f t="shared" si="24"/>
        <v>486337.81376422197</v>
      </c>
      <c r="FU145" s="16">
        <f t="shared" si="24"/>
        <v>510654.7044524331</v>
      </c>
      <c r="FV145" s="16">
        <f t="shared" si="24"/>
        <v>536187.43967505475</v>
      </c>
      <c r="FW145" s="16">
        <f t="shared" si="24"/>
        <v>562996.81165880756</v>
      </c>
      <c r="FX145" s="16">
        <f t="shared" si="24"/>
        <v>591146.65224174794</v>
      </c>
      <c r="FY145" s="16">
        <f t="shared" si="24"/>
        <v>620703.98485383531</v>
      </c>
      <c r="FZ145" s="16">
        <f t="shared" si="24"/>
        <v>651739.18409652705</v>
      </c>
      <c r="GA145" s="16">
        <f t="shared" si="24"/>
        <v>684326.14330135344</v>
      </c>
      <c r="GB145" s="16">
        <f t="shared" si="24"/>
        <v>718542.4504664212</v>
      </c>
      <c r="GC145" s="16">
        <f t="shared" si="24"/>
        <v>754469.57298974227</v>
      </c>
      <c r="GD145" s="16">
        <f t="shared" si="24"/>
        <v>792193.05163922941</v>
      </c>
      <c r="GE145" s="16">
        <f t="shared" si="24"/>
        <v>831802.70422119088</v>
      </c>
    </row>
    <row r="146" spans="1:187" x14ac:dyDescent="0.2">
      <c r="B146" s="16">
        <f ca="1">SharesOut</f>
        <v>100</v>
      </c>
      <c r="C146" s="16">
        <f ca="1">B146*1.1</f>
        <v>110.00000000000001</v>
      </c>
      <c r="D146" s="16">
        <f t="shared" ref="D146:BO146" ca="1" si="25">C146*1.1</f>
        <v>121.00000000000003</v>
      </c>
      <c r="E146" s="16">
        <f t="shared" ca="1" si="25"/>
        <v>133.10000000000005</v>
      </c>
      <c r="F146" s="16">
        <f t="shared" ca="1" si="25"/>
        <v>146.41000000000008</v>
      </c>
      <c r="G146" s="16">
        <f t="shared" ca="1" si="25"/>
        <v>161.0510000000001</v>
      </c>
      <c r="H146" s="16">
        <f t="shared" ca="1" si="25"/>
        <v>177.15610000000012</v>
      </c>
      <c r="I146" s="16">
        <f t="shared" ca="1" si="25"/>
        <v>194.87171000000015</v>
      </c>
      <c r="J146" s="16">
        <f t="shared" ca="1" si="25"/>
        <v>214.3588810000002</v>
      </c>
      <c r="K146" s="16">
        <f t="shared" ca="1" si="25"/>
        <v>235.79476910000022</v>
      </c>
      <c r="L146" s="16">
        <f t="shared" ca="1" si="25"/>
        <v>259.37424601000026</v>
      </c>
      <c r="M146" s="16">
        <f t="shared" ca="1" si="25"/>
        <v>285.3116706110003</v>
      </c>
      <c r="N146" s="16">
        <f t="shared" ca="1" si="25"/>
        <v>313.84283767210036</v>
      </c>
      <c r="O146" s="16">
        <f t="shared" ca="1" si="25"/>
        <v>345.22712143931039</v>
      </c>
      <c r="P146" s="16">
        <f t="shared" ca="1" si="25"/>
        <v>379.74983358324147</v>
      </c>
      <c r="Q146" s="16">
        <f t="shared" ca="1" si="25"/>
        <v>417.72481694156562</v>
      </c>
      <c r="R146" s="16">
        <f t="shared" ca="1" si="25"/>
        <v>459.49729863572225</v>
      </c>
      <c r="S146" s="16">
        <f t="shared" ca="1" si="25"/>
        <v>505.4470284992945</v>
      </c>
      <c r="T146" s="16">
        <f t="shared" ca="1" si="25"/>
        <v>555.99173134922398</v>
      </c>
      <c r="U146" s="16">
        <f t="shared" ca="1" si="25"/>
        <v>611.59090448414645</v>
      </c>
      <c r="V146" s="16">
        <f t="shared" ca="1" si="25"/>
        <v>672.74999493256109</v>
      </c>
      <c r="W146" s="16">
        <f t="shared" ca="1" si="25"/>
        <v>740.02499442581723</v>
      </c>
      <c r="X146" s="16">
        <f t="shared" ca="1" si="25"/>
        <v>814.02749386839901</v>
      </c>
      <c r="Y146" s="16">
        <f t="shared" ca="1" si="25"/>
        <v>895.43024325523902</v>
      </c>
      <c r="Z146" s="16">
        <f t="shared" ca="1" si="25"/>
        <v>984.97326758076304</v>
      </c>
      <c r="AA146" s="16">
        <f t="shared" ca="1" si="25"/>
        <v>1083.4705943388394</v>
      </c>
      <c r="AB146" s="16">
        <f t="shared" ca="1" si="25"/>
        <v>1191.8176537727234</v>
      </c>
      <c r="AC146" s="16">
        <f t="shared" ca="1" si="25"/>
        <v>1310.9994191499959</v>
      </c>
      <c r="AD146" s="16">
        <f t="shared" ca="1" si="25"/>
        <v>1442.0993610649957</v>
      </c>
      <c r="AE146" s="16">
        <f t="shared" ca="1" si="25"/>
        <v>1586.3092971714955</v>
      </c>
      <c r="AF146" s="16">
        <f t="shared" ca="1" si="25"/>
        <v>1744.9402268886452</v>
      </c>
      <c r="AG146" s="16">
        <f t="shared" ca="1" si="25"/>
        <v>1919.4342495775097</v>
      </c>
      <c r="AH146" s="16">
        <f t="shared" ca="1" si="25"/>
        <v>2111.3776745352607</v>
      </c>
      <c r="AI146" s="16">
        <f t="shared" ca="1" si="25"/>
        <v>2322.5154419887867</v>
      </c>
      <c r="AJ146" s="16">
        <f t="shared" ca="1" si="25"/>
        <v>2554.7669861876657</v>
      </c>
      <c r="AK146" s="16">
        <f t="shared" ca="1" si="25"/>
        <v>2810.2436848064326</v>
      </c>
      <c r="AL146" s="16">
        <f t="shared" ca="1" si="25"/>
        <v>3091.2680532870763</v>
      </c>
      <c r="AM146" s="16">
        <f t="shared" ca="1" si="25"/>
        <v>3400.3948586157844</v>
      </c>
      <c r="AN146" s="16">
        <f t="shared" ca="1" si="25"/>
        <v>3740.4343444773631</v>
      </c>
      <c r="AO146" s="16">
        <f t="shared" ca="1" si="25"/>
        <v>4114.4777789250993</v>
      </c>
      <c r="AP146" s="16">
        <f t="shared" ca="1" si="25"/>
        <v>4525.9255568176095</v>
      </c>
      <c r="AQ146" s="16">
        <f t="shared" ca="1" si="25"/>
        <v>4978.5181124993705</v>
      </c>
      <c r="AR146" s="16">
        <f t="shared" ca="1" si="25"/>
        <v>5476.3699237493083</v>
      </c>
      <c r="AS146" s="16">
        <f t="shared" ca="1" si="25"/>
        <v>6024.00691612424</v>
      </c>
      <c r="AT146" s="16">
        <f t="shared" ca="1" si="25"/>
        <v>6626.4076077366644</v>
      </c>
      <c r="AU146" s="16">
        <f t="shared" ca="1" si="25"/>
        <v>7289.0483685103318</v>
      </c>
      <c r="AV146" s="16">
        <f t="shared" ca="1" si="25"/>
        <v>8017.9532053613657</v>
      </c>
      <c r="AW146" s="16">
        <f t="shared" ca="1" si="25"/>
        <v>8819.748525897503</v>
      </c>
      <c r="AX146" s="16">
        <f t="shared" ca="1" si="25"/>
        <v>9701.7233784872533</v>
      </c>
      <c r="AY146" s="16">
        <f t="shared" ca="1" si="25"/>
        <v>10671.895716335979</v>
      </c>
      <c r="AZ146" s="16">
        <f t="shared" ca="1" si="25"/>
        <v>11739.085287969578</v>
      </c>
      <c r="BA146" s="16">
        <f t="shared" ca="1" si="25"/>
        <v>12912.993816766537</v>
      </c>
      <c r="BB146" s="16">
        <f t="shared" ca="1" si="25"/>
        <v>14204.293198443193</v>
      </c>
      <c r="BC146" s="16">
        <f t="shared" ca="1" si="25"/>
        <v>15624.722518287514</v>
      </c>
      <c r="BD146" s="16">
        <f t="shared" ca="1" si="25"/>
        <v>17187.194770116268</v>
      </c>
      <c r="BE146" s="16">
        <f t="shared" ca="1" si="25"/>
        <v>18905.914247127897</v>
      </c>
      <c r="BF146" s="16">
        <f t="shared" ca="1" si="25"/>
        <v>20796.505671840689</v>
      </c>
      <c r="BG146" s="16">
        <f t="shared" ca="1" si="25"/>
        <v>22876.15623902476</v>
      </c>
      <c r="BH146" s="16">
        <f t="shared" ca="1" si="25"/>
        <v>25163.771862927239</v>
      </c>
      <c r="BI146" s="16">
        <f t="shared" ca="1" si="25"/>
        <v>27680.149049219966</v>
      </c>
      <c r="BJ146" s="16">
        <f t="shared" ca="1" si="25"/>
        <v>30448.163954141964</v>
      </c>
      <c r="BK146" s="16">
        <f t="shared" ca="1" si="25"/>
        <v>33492.980349556165</v>
      </c>
      <c r="BL146" s="16">
        <f t="shared" ca="1" si="25"/>
        <v>36842.278384511781</v>
      </c>
      <c r="BM146" s="16">
        <f t="shared" ca="1" si="25"/>
        <v>40526.506222962962</v>
      </c>
      <c r="BN146" s="16">
        <f t="shared" ca="1" si="25"/>
        <v>44579.156845259262</v>
      </c>
      <c r="BO146" s="16">
        <f t="shared" ca="1" si="25"/>
        <v>49037.07252978519</v>
      </c>
      <c r="BP146" s="16">
        <f t="shared" ref="BP146:EA146" ca="1" si="26">BO146*1.1</f>
        <v>53940.779782763711</v>
      </c>
      <c r="BQ146" s="16">
        <f t="shared" ca="1" si="26"/>
        <v>59334.85776104009</v>
      </c>
      <c r="BR146" s="16">
        <f t="shared" ca="1" si="26"/>
        <v>65268.343537144101</v>
      </c>
      <c r="BS146" s="16">
        <f t="shared" ca="1" si="26"/>
        <v>71795.177890858511</v>
      </c>
      <c r="BT146" s="16">
        <f t="shared" ca="1" si="26"/>
        <v>78974.695679944372</v>
      </c>
      <c r="BU146" s="16">
        <f t="shared" ca="1" si="26"/>
        <v>86872.165247938814</v>
      </c>
      <c r="BV146" s="16">
        <f t="shared" ca="1" si="26"/>
        <v>95559.381772732697</v>
      </c>
      <c r="BW146" s="16">
        <f t="shared" ca="1" si="26"/>
        <v>105115.31995000597</v>
      </c>
      <c r="BX146" s="16">
        <f t="shared" ca="1" si="26"/>
        <v>115626.85194500658</v>
      </c>
      <c r="BY146" s="16">
        <f t="shared" ca="1" si="26"/>
        <v>127189.53713950724</v>
      </c>
      <c r="BZ146" s="16">
        <f t="shared" ca="1" si="26"/>
        <v>139908.49085345797</v>
      </c>
      <c r="CA146" s="16">
        <f t="shared" ca="1" si="26"/>
        <v>153899.33993880378</v>
      </c>
      <c r="CB146" s="16">
        <f t="shared" ca="1" si="26"/>
        <v>169289.27393268418</v>
      </c>
      <c r="CC146" s="16">
        <f t="shared" ca="1" si="26"/>
        <v>186218.20132595263</v>
      </c>
      <c r="CD146" s="16">
        <f t="shared" ca="1" si="26"/>
        <v>204840.02145854791</v>
      </c>
      <c r="CE146" s="16">
        <f t="shared" ca="1" si="26"/>
        <v>225324.02360440273</v>
      </c>
      <c r="CF146" s="16">
        <f t="shared" ca="1" si="26"/>
        <v>247856.42596484302</v>
      </c>
      <c r="CG146" s="16">
        <f t="shared" ca="1" si="26"/>
        <v>272642.06856132735</v>
      </c>
      <c r="CH146" s="16">
        <f t="shared" ca="1" si="26"/>
        <v>299906.27541746013</v>
      </c>
      <c r="CI146" s="16">
        <f t="shared" ca="1" si="26"/>
        <v>329896.90295920614</v>
      </c>
      <c r="CJ146" s="16">
        <f t="shared" ca="1" si="26"/>
        <v>362886.59325512679</v>
      </c>
      <c r="CK146" s="16">
        <f t="shared" ca="1" si="26"/>
        <v>399175.2525806395</v>
      </c>
      <c r="CL146" s="16">
        <f t="shared" ca="1" si="26"/>
        <v>439092.77783870348</v>
      </c>
      <c r="CM146" s="16">
        <f t="shared" ca="1" si="26"/>
        <v>483002.05562257388</v>
      </c>
      <c r="CN146" s="16">
        <f t="shared" ca="1" si="26"/>
        <v>531302.26118483127</v>
      </c>
      <c r="CO146" s="16">
        <f t="shared" ca="1" si="26"/>
        <v>584432.4873033145</v>
      </c>
      <c r="CP146" s="16">
        <f t="shared" ca="1" si="26"/>
        <v>642875.73603364604</v>
      </c>
      <c r="CQ146" s="16">
        <f t="shared" ca="1" si="26"/>
        <v>707163.30963701068</v>
      </c>
      <c r="CR146" s="16">
        <f t="shared" ca="1" si="26"/>
        <v>777879.64060071181</v>
      </c>
      <c r="CS146" s="16">
        <f t="shared" ca="1" si="26"/>
        <v>855667.60466078308</v>
      </c>
      <c r="CT146" s="16">
        <f t="shared" ca="1" si="26"/>
        <v>941234.36512686149</v>
      </c>
      <c r="CU146" s="16">
        <f t="shared" ca="1" si="26"/>
        <v>1035357.8016395477</v>
      </c>
      <c r="CV146" s="16">
        <f t="shared" ca="1" si="26"/>
        <v>1138893.5818035025</v>
      </c>
      <c r="CW146" s="16">
        <f t="shared" ca="1" si="26"/>
        <v>1252782.9399838529</v>
      </c>
      <c r="CX146" s="16">
        <f t="shared" ca="1" si="26"/>
        <v>1378061.2339822382</v>
      </c>
      <c r="CY146" s="16">
        <f t="shared" ca="1" si="26"/>
        <v>1515867.3573804621</v>
      </c>
      <c r="CZ146" s="16">
        <f t="shared" ca="1" si="26"/>
        <v>1667454.0931185083</v>
      </c>
      <c r="DA146" s="16">
        <f t="shared" ca="1" si="26"/>
        <v>1834199.5024303594</v>
      </c>
      <c r="DB146" s="16">
        <f t="shared" ca="1" si="26"/>
        <v>2017619.4526733954</v>
      </c>
      <c r="DC146" s="16">
        <f t="shared" ca="1" si="26"/>
        <v>2219381.3979407353</v>
      </c>
      <c r="DD146" s="16">
        <f t="shared" ca="1" si="26"/>
        <v>2441319.5377348089</v>
      </c>
      <c r="DE146" s="16">
        <f t="shared" ca="1" si="26"/>
        <v>2685451.4915082902</v>
      </c>
      <c r="DF146" s="16">
        <f t="shared" ca="1" si="26"/>
        <v>2953996.6406591195</v>
      </c>
      <c r="DG146" s="16">
        <f t="shared" ca="1" si="26"/>
        <v>3249396.3047250318</v>
      </c>
      <c r="DH146" s="16">
        <f t="shared" ca="1" si="26"/>
        <v>3574335.9351975354</v>
      </c>
      <c r="DI146" s="16">
        <f t="shared" ca="1" si="26"/>
        <v>3931769.5287172892</v>
      </c>
      <c r="DJ146" s="16">
        <f t="shared" ca="1" si="26"/>
        <v>4324946.4815890184</v>
      </c>
      <c r="DK146" s="16">
        <f t="shared" ca="1" si="26"/>
        <v>4757441.1297479207</v>
      </c>
      <c r="DL146" s="16">
        <f t="shared" ca="1" si="26"/>
        <v>5233185.2427227134</v>
      </c>
      <c r="DM146" s="16">
        <f t="shared" ca="1" si="26"/>
        <v>5756503.7669949848</v>
      </c>
      <c r="DN146" s="16">
        <f t="shared" ca="1" si="26"/>
        <v>6332154.1436944837</v>
      </c>
      <c r="DO146" s="16">
        <f t="shared" ca="1" si="26"/>
        <v>6965369.5580639327</v>
      </c>
      <c r="DP146" s="16">
        <f t="shared" ca="1" si="26"/>
        <v>7661906.5138703268</v>
      </c>
      <c r="DQ146" s="16">
        <f t="shared" ca="1" si="26"/>
        <v>8428097.1652573608</v>
      </c>
      <c r="DR146" s="16">
        <f t="shared" ca="1" si="26"/>
        <v>9270906.881783098</v>
      </c>
      <c r="DS146" s="16">
        <f t="shared" ca="1" si="26"/>
        <v>10197997.569961408</v>
      </c>
      <c r="DT146" s="16">
        <f t="shared" ca="1" si="26"/>
        <v>11217797.32695755</v>
      </c>
      <c r="DU146" s="16">
        <f t="shared" ca="1" si="26"/>
        <v>12339577.059653306</v>
      </c>
      <c r="DV146" s="16">
        <f t="shared" ca="1" si="26"/>
        <v>13573534.765618637</v>
      </c>
      <c r="DW146" s="16">
        <f t="shared" ca="1" si="26"/>
        <v>14930888.242180502</v>
      </c>
      <c r="DX146" s="16">
        <f t="shared" ca="1" si="26"/>
        <v>16423977.066398554</v>
      </c>
      <c r="DY146" s="16">
        <f t="shared" ca="1" si="26"/>
        <v>18066374.77303841</v>
      </c>
      <c r="DZ146" s="16">
        <f t="shared" ca="1" si="26"/>
        <v>19873012.250342254</v>
      </c>
      <c r="EA146" s="16">
        <f t="shared" ca="1" si="26"/>
        <v>21860313.475376479</v>
      </c>
      <c r="EB146" s="16">
        <f t="shared" ref="EB146:GE146" ca="1" si="27">EA146*1.1</f>
        <v>24046344.822914131</v>
      </c>
      <c r="EC146" s="16">
        <f t="shared" ca="1" si="27"/>
        <v>26450979.305205546</v>
      </c>
      <c r="ED146" s="16">
        <f t="shared" ca="1" si="27"/>
        <v>29096077.235726103</v>
      </c>
      <c r="EE146" s="16">
        <f t="shared" ca="1" si="27"/>
        <v>32005684.959298715</v>
      </c>
      <c r="EF146" s="16">
        <f t="shared" ca="1" si="27"/>
        <v>35206253.455228589</v>
      </c>
      <c r="EG146" s="16">
        <f t="shared" ca="1" si="27"/>
        <v>38726878.800751455</v>
      </c>
      <c r="EH146" s="16">
        <f t="shared" ca="1" si="27"/>
        <v>42599566.680826604</v>
      </c>
      <c r="EI146" s="16">
        <f t="shared" ca="1" si="27"/>
        <v>46859523.348909266</v>
      </c>
      <c r="EJ146" s="16">
        <f t="shared" ca="1" si="27"/>
        <v>51545475.683800198</v>
      </c>
      <c r="EK146" s="16">
        <f t="shared" ca="1" si="27"/>
        <v>56700023.252180226</v>
      </c>
      <c r="EL146" s="16">
        <f t="shared" ca="1" si="27"/>
        <v>62370025.577398255</v>
      </c>
      <c r="EM146" s="16">
        <f t="shared" ca="1" si="27"/>
        <v>68607028.13513808</v>
      </c>
      <c r="EN146" s="16">
        <f t="shared" ca="1" si="27"/>
        <v>75467730.948651895</v>
      </c>
      <c r="EO146" s="16">
        <f t="shared" ca="1" si="27"/>
        <v>83014504.043517098</v>
      </c>
      <c r="EP146" s="16">
        <f t="shared" ca="1" si="27"/>
        <v>91315954.447868809</v>
      </c>
      <c r="EQ146" s="16">
        <f t="shared" ca="1" si="27"/>
        <v>100447549.8926557</v>
      </c>
      <c r="ER146" s="16">
        <f t="shared" ca="1" si="27"/>
        <v>110492304.88192128</v>
      </c>
      <c r="ES146" s="16">
        <f t="shared" ca="1" si="27"/>
        <v>121541535.37011342</v>
      </c>
      <c r="ET146" s="16">
        <f t="shared" ca="1" si="27"/>
        <v>133695688.90712477</v>
      </c>
      <c r="EU146" s="16">
        <f t="shared" ca="1" si="27"/>
        <v>147065257.79783726</v>
      </c>
      <c r="EV146" s="16">
        <f t="shared" ca="1" si="27"/>
        <v>161771783.57762098</v>
      </c>
      <c r="EW146" s="16">
        <f t="shared" ca="1" si="27"/>
        <v>177948961.93538308</v>
      </c>
      <c r="EX146" s="16">
        <f t="shared" ca="1" si="27"/>
        <v>195743858.12892142</v>
      </c>
      <c r="EY146" s="16">
        <f t="shared" ca="1" si="27"/>
        <v>215318243.94181359</v>
      </c>
      <c r="EZ146" s="16">
        <f t="shared" ca="1" si="27"/>
        <v>236850068.33599496</v>
      </c>
      <c r="FA146" s="16">
        <f t="shared" ca="1" si="27"/>
        <v>260535075.16959447</v>
      </c>
      <c r="FB146" s="16">
        <f t="shared" ca="1" si="27"/>
        <v>286588582.68655396</v>
      </c>
      <c r="FC146" s="16">
        <f t="shared" ca="1" si="27"/>
        <v>315247440.95520937</v>
      </c>
      <c r="FD146" s="16">
        <f t="shared" ca="1" si="27"/>
        <v>346772185.05073035</v>
      </c>
      <c r="FE146" s="16">
        <f t="shared" ca="1" si="27"/>
        <v>381449403.55580342</v>
      </c>
      <c r="FF146" s="16">
        <f t="shared" ca="1" si="27"/>
        <v>419594343.91138381</v>
      </c>
      <c r="FG146" s="16">
        <f t="shared" ca="1" si="27"/>
        <v>461553778.30252224</v>
      </c>
      <c r="FH146" s="16">
        <f t="shared" ca="1" si="27"/>
        <v>507709156.13277453</v>
      </c>
      <c r="FI146" s="16">
        <f t="shared" ca="1" si="27"/>
        <v>558480071.74605203</v>
      </c>
      <c r="FJ146" s="16">
        <f t="shared" ca="1" si="27"/>
        <v>614328078.92065728</v>
      </c>
      <c r="FK146" s="16">
        <f t="shared" ca="1" si="27"/>
        <v>675760886.81272304</v>
      </c>
      <c r="FL146" s="16">
        <f t="shared" ca="1" si="27"/>
        <v>743336975.49399543</v>
      </c>
      <c r="FM146" s="16">
        <f t="shared" ca="1" si="27"/>
        <v>817670673.04339504</v>
      </c>
      <c r="FN146" s="16">
        <f t="shared" ca="1" si="27"/>
        <v>899437740.34773457</v>
      </c>
      <c r="FO146" s="16">
        <f t="shared" ca="1" si="27"/>
        <v>989381514.38250816</v>
      </c>
      <c r="FP146" s="16">
        <f t="shared" ca="1" si="27"/>
        <v>1088319665.8207591</v>
      </c>
      <c r="FQ146" s="16">
        <f t="shared" ca="1" si="27"/>
        <v>1197151632.4028351</v>
      </c>
      <c r="FR146" s="16">
        <f t="shared" ca="1" si="27"/>
        <v>1316866795.6431189</v>
      </c>
      <c r="FS146" s="16">
        <f t="shared" ca="1" si="27"/>
        <v>1448553475.2074308</v>
      </c>
      <c r="FT146" s="16">
        <f t="shared" ca="1" si="27"/>
        <v>1593408822.728174</v>
      </c>
      <c r="FU146" s="16">
        <f t="shared" ca="1" si="27"/>
        <v>1752749705.0009916</v>
      </c>
      <c r="FV146" s="16">
        <f t="shared" ca="1" si="27"/>
        <v>1928024675.501091</v>
      </c>
      <c r="FW146" s="16">
        <f t="shared" ca="1" si="27"/>
        <v>2120827143.0512004</v>
      </c>
      <c r="FX146" s="16">
        <f t="shared" ca="1" si="27"/>
        <v>2332909857.3563204</v>
      </c>
      <c r="FY146" s="16">
        <f t="shared" ca="1" si="27"/>
        <v>2566200843.0919528</v>
      </c>
      <c r="FZ146" s="16">
        <f t="shared" ca="1" si="27"/>
        <v>2822820927.4011483</v>
      </c>
      <c r="GA146" s="16">
        <f t="shared" ca="1" si="27"/>
        <v>3105103020.1412635</v>
      </c>
      <c r="GB146" s="16">
        <f t="shared" ca="1" si="27"/>
        <v>3415613322.1553903</v>
      </c>
      <c r="GC146" s="16">
        <f t="shared" ca="1" si="27"/>
        <v>3757174654.3709297</v>
      </c>
      <c r="GD146" s="16">
        <f t="shared" ca="1" si="27"/>
        <v>4132892119.808023</v>
      </c>
      <c r="GE146" s="16">
        <f t="shared" ca="1" si="27"/>
        <v>4546181331.788826</v>
      </c>
    </row>
    <row r="147" spans="1:187" x14ac:dyDescent="0.2">
      <c r="A147" s="21">
        <f ca="1">NPV(10/100,B147:FO147)</f>
        <v>6.0838996609122148E-2</v>
      </c>
      <c r="B147" s="49">
        <f ca="1">B143/B144</f>
        <v>6.0000000000000001E-3</v>
      </c>
      <c r="C147" s="49">
        <f t="shared" ref="C147:BN147" ca="1" si="28">C143/C144</f>
        <v>6.0000000000000001E-3</v>
      </c>
      <c r="D147" s="49">
        <f t="shared" ca="1" si="28"/>
        <v>6.0000000000000001E-3</v>
      </c>
      <c r="E147" s="49">
        <f t="shared" ca="1" si="28"/>
        <v>5.9999999999999993E-3</v>
      </c>
      <c r="F147" s="49">
        <f t="shared" ca="1" si="28"/>
        <v>5.9999999999999993E-3</v>
      </c>
      <c r="G147" s="49">
        <f t="shared" ca="1" si="28"/>
        <v>5.9999999999999993E-3</v>
      </c>
      <c r="H147" s="49">
        <f t="shared" ca="1" si="28"/>
        <v>5.9999999999999993E-3</v>
      </c>
      <c r="I147" s="49">
        <f t="shared" ca="1" si="28"/>
        <v>5.9999999999999984E-3</v>
      </c>
      <c r="J147" s="49">
        <f t="shared" ca="1" si="28"/>
        <v>5.9999999999999993E-3</v>
      </c>
      <c r="K147" s="49">
        <f t="shared" ca="1" si="28"/>
        <v>5.9999999999999984E-3</v>
      </c>
      <c r="L147" s="49">
        <f t="shared" ca="1" si="28"/>
        <v>6.0191518467852248E-3</v>
      </c>
      <c r="M147" s="49">
        <f t="shared" ca="1" si="28"/>
        <v>6.0383648257763319E-3</v>
      </c>
      <c r="N147" s="49">
        <f t="shared" ca="1" si="28"/>
        <v>6.0576391321057587E-3</v>
      </c>
      <c r="O147" s="49">
        <f t="shared" ca="1" si="28"/>
        <v>6.0769749615288051E-3</v>
      </c>
      <c r="P147" s="49">
        <f t="shared" ca="1" si="28"/>
        <v>6.0963725104256142E-3</v>
      </c>
      <c r="Q147" s="49">
        <f t="shared" ca="1" si="28"/>
        <v>6.1158319758031696E-3</v>
      </c>
      <c r="R147" s="49">
        <f t="shared" ca="1" si="28"/>
        <v>6.1353535552972974E-3</v>
      </c>
      <c r="S147" s="49">
        <f t="shared" ca="1" si="28"/>
        <v>6.1549374471746706E-3</v>
      </c>
      <c r="T147" s="49">
        <f t="shared" ca="1" si="28"/>
        <v>6.1745838503348268E-3</v>
      </c>
      <c r="U147" s="49">
        <f t="shared" ca="1" si="28"/>
        <v>6.1942929643121845E-3</v>
      </c>
      <c r="V147" s="49">
        <f t="shared" ca="1" si="28"/>
        <v>6.2140649892780684E-3</v>
      </c>
      <c r="W147" s="49">
        <f t="shared" ca="1" si="28"/>
        <v>6.2339001260427497E-3</v>
      </c>
      <c r="X147" s="49">
        <f t="shared" ca="1" si="28"/>
        <v>6.2537985760574783E-3</v>
      </c>
      <c r="Y147" s="49">
        <f t="shared" ca="1" si="28"/>
        <v>6.2737605414165312E-3</v>
      </c>
      <c r="Z147" s="49">
        <f t="shared" ca="1" si="28"/>
        <v>6.2937862248592658E-3</v>
      </c>
      <c r="AA147" s="49">
        <f t="shared" ca="1" si="28"/>
        <v>6.3138758297721772E-3</v>
      </c>
      <c r="AB147" s="49">
        <f t="shared" ca="1" si="28"/>
        <v>6.3340295601909671E-3</v>
      </c>
      <c r="AC147" s="49">
        <f t="shared" ca="1" si="28"/>
        <v>6.3542476208026119E-3</v>
      </c>
      <c r="AD147" s="49">
        <f t="shared" ca="1" si="28"/>
        <v>6.374530216947445E-3</v>
      </c>
      <c r="AE147" s="49">
        <f t="shared" ca="1" si="28"/>
        <v>6.3948775546212398E-3</v>
      </c>
      <c r="AF147" s="49">
        <f t="shared" ca="1" si="28"/>
        <v>6.4152898404773052E-3</v>
      </c>
      <c r="AG147" s="49">
        <f t="shared" ca="1" si="28"/>
        <v>6.4357672818285781E-3</v>
      </c>
      <c r="AH147" s="49">
        <f t="shared" ca="1" si="28"/>
        <v>6.4563100866497367E-3</v>
      </c>
      <c r="AI147" s="49">
        <f t="shared" ca="1" si="28"/>
        <v>6.4769184635793068E-3</v>
      </c>
      <c r="AJ147" s="49">
        <f t="shared" ca="1" si="28"/>
        <v>6.4975926219217857E-3</v>
      </c>
      <c r="AK147" s="49">
        <f t="shared" ca="1" si="28"/>
        <v>6.5183327716497623E-3</v>
      </c>
      <c r="AL147" s="49">
        <f t="shared" ca="1" si="28"/>
        <v>6.5391391234060547E-3</v>
      </c>
      <c r="AM147" s="49">
        <f t="shared" ca="1" si="28"/>
        <v>6.5600118885058463E-3</v>
      </c>
      <c r="AN147" s="49">
        <f t="shared" ca="1" si="28"/>
        <v>6.5809512789388337E-3</v>
      </c>
      <c r="AO147" s="49">
        <f t="shared" ca="1" si="28"/>
        <v>6.6019575073713796E-3</v>
      </c>
      <c r="AP147" s="49">
        <f t="shared" ca="1" si="28"/>
        <v>6.6230307871486711E-3</v>
      </c>
      <c r="AQ147" s="49">
        <f t="shared" ca="1" si="28"/>
        <v>6.6441713322968879E-3</v>
      </c>
      <c r="AR147" s="49">
        <f t="shared" ca="1" si="28"/>
        <v>6.6653793575253781E-3</v>
      </c>
      <c r="AS147" s="49">
        <f t="shared" ca="1" si="28"/>
        <v>6.6866550782288337E-3</v>
      </c>
      <c r="AT147" s="49">
        <f t="shared" ca="1" si="28"/>
        <v>6.7079987104894821E-3</v>
      </c>
      <c r="AU147" s="49">
        <f t="shared" ca="1" si="28"/>
        <v>6.7294104710792805E-3</v>
      </c>
      <c r="AV147" s="49">
        <f t="shared" ca="1" si="28"/>
        <v>6.7508905774621144E-3</v>
      </c>
      <c r="AW147" s="49">
        <f t="shared" ca="1" si="28"/>
        <v>6.772439247796011E-3</v>
      </c>
      <c r="AX147" s="49">
        <f t="shared" ca="1" si="28"/>
        <v>6.794056700935352E-3</v>
      </c>
      <c r="AY147" s="49">
        <f t="shared" ca="1" si="28"/>
        <v>6.8157431564330939E-3</v>
      </c>
      <c r="AZ147" s="49">
        <f t="shared" ca="1" si="28"/>
        <v>6.8374988345430042E-3</v>
      </c>
      <c r="BA147" s="49">
        <f t="shared" ca="1" si="28"/>
        <v>6.8593239562218921E-3</v>
      </c>
      <c r="BB147" s="49">
        <f t="shared" ca="1" si="28"/>
        <v>6.8812187431318578E-3</v>
      </c>
      <c r="BC147" s="49">
        <f t="shared" ca="1" si="28"/>
        <v>6.903183417642538E-3</v>
      </c>
      <c r="BD147" s="49">
        <f t="shared" ca="1" si="28"/>
        <v>6.925218202833372E-3</v>
      </c>
      <c r="BE147" s="49">
        <f t="shared" ca="1" si="28"/>
        <v>6.9473233224958582E-3</v>
      </c>
      <c r="BF147" s="49">
        <f t="shared" ca="1" si="28"/>
        <v>6.969499001135835E-3</v>
      </c>
      <c r="BG147" s="49">
        <f t="shared" ca="1" si="28"/>
        <v>6.9917454639757577E-3</v>
      </c>
      <c r="BH147" s="49">
        <f t="shared" ca="1" si="28"/>
        <v>7.0140629369569848E-3</v>
      </c>
      <c r="BI147" s="49">
        <f t="shared" ca="1" si="28"/>
        <v>7.0364516467420739E-3</v>
      </c>
      <c r="BJ147" s="49">
        <f t="shared" ca="1" si="28"/>
        <v>7.058911820717083E-3</v>
      </c>
      <c r="BK147" s="49">
        <f t="shared" ca="1" si="28"/>
        <v>7.0814436869938817E-3</v>
      </c>
      <c r="BL147" s="49">
        <f t="shared" ca="1" si="28"/>
        <v>7.1040474744124673E-3</v>
      </c>
      <c r="BM147" s="49">
        <f t="shared" ca="1" si="28"/>
        <v>7.1267234125432875E-3</v>
      </c>
      <c r="BN147" s="49">
        <f t="shared" ca="1" si="28"/>
        <v>7.1494717316895728E-3</v>
      </c>
      <c r="BO147" s="49">
        <f t="shared" ref="BO147:DZ147" ca="1" si="29">BO143/BO144</f>
        <v>7.1722926628896757E-3</v>
      </c>
      <c r="BP147" s="49">
        <f t="shared" ca="1" si="29"/>
        <v>7.1951864379194196E-3</v>
      </c>
      <c r="BQ147" s="49">
        <f t="shared" ca="1" si="29"/>
        <v>7.2181532892944475E-3</v>
      </c>
      <c r="BR147" s="49">
        <f t="shared" ca="1" si="29"/>
        <v>7.2411934502725882E-3</v>
      </c>
      <c r="BS147" s="49">
        <f t="shared" ca="1" si="29"/>
        <v>7.264307154856221E-3</v>
      </c>
      <c r="BT147" s="49">
        <f t="shared" ca="1" si="29"/>
        <v>7.2874946377946585E-3</v>
      </c>
      <c r="BU147" s="49">
        <f t="shared" ca="1" si="29"/>
        <v>7.3107561345865249E-3</v>
      </c>
      <c r="BV147" s="49">
        <f t="shared" ca="1" si="29"/>
        <v>7.3340918814821503E-3</v>
      </c>
      <c r="BW147" s="49">
        <f t="shared" ca="1" si="29"/>
        <v>7.357502115485969E-3</v>
      </c>
      <c r="BX147" s="49">
        <f t="shared" ca="1" si="29"/>
        <v>7.3809870743589299E-3</v>
      </c>
      <c r="BY147" s="49">
        <f t="shared" ca="1" si="29"/>
        <v>7.4045469966209053E-3</v>
      </c>
      <c r="BZ147" s="49">
        <f t="shared" ca="1" si="29"/>
        <v>7.4281821215531193E-3</v>
      </c>
      <c r="CA147" s="49">
        <f t="shared" ca="1" si="29"/>
        <v>7.4518926892005767E-3</v>
      </c>
      <c r="CB147" s="49">
        <f t="shared" ca="1" si="29"/>
        <v>7.4756789403744956E-3</v>
      </c>
      <c r="CC147" s="49">
        <f t="shared" ca="1" si="29"/>
        <v>7.4995411166547616E-3</v>
      </c>
      <c r="CD147" s="49">
        <f t="shared" ca="1" si="29"/>
        <v>7.523479460392374E-3</v>
      </c>
      <c r="CE147" s="49">
        <f t="shared" ca="1" si="29"/>
        <v>7.5474942147119115E-3</v>
      </c>
      <c r="CF147" s="49">
        <f t="shared" ca="1" si="29"/>
        <v>7.5715856235140013E-3</v>
      </c>
      <c r="CG147" s="49">
        <f t="shared" ca="1" si="29"/>
        <v>7.5957539314777962E-3</v>
      </c>
      <c r="CH147" s="49">
        <f t="shared" ca="1" si="29"/>
        <v>7.6199993840634526E-3</v>
      </c>
      <c r="CI147" s="49">
        <f t="shared" ca="1" si="29"/>
        <v>7.6443222275146367E-3</v>
      </c>
      <c r="CJ147" s="49">
        <f t="shared" ca="1" si="29"/>
        <v>7.6687227088610135E-3</v>
      </c>
      <c r="CK147" s="49">
        <f t="shared" ca="1" si="29"/>
        <v>7.6932010759207612E-3</v>
      </c>
      <c r="CL147" s="49">
        <f t="shared" ca="1" si="29"/>
        <v>7.7177575773030912E-3</v>
      </c>
      <c r="CM147" s="49">
        <f t="shared" ca="1" si="29"/>
        <v>7.7423924624107614E-3</v>
      </c>
      <c r="CN147" s="49">
        <f t="shared" ca="1" si="29"/>
        <v>7.7671059814426249E-3</v>
      </c>
      <c r="CO147" s="49">
        <f t="shared" ca="1" si="29"/>
        <v>7.7918983853961597E-3</v>
      </c>
      <c r="CP147" s="49">
        <f t="shared" ca="1" si="29"/>
        <v>7.8167699260700205E-3</v>
      </c>
      <c r="CQ147" s="49">
        <f t="shared" ca="1" si="29"/>
        <v>7.841720856066596E-3</v>
      </c>
      <c r="CR147" s="49">
        <f t="shared" ca="1" si="29"/>
        <v>7.8667514287945797E-3</v>
      </c>
      <c r="CS147" s="49">
        <f t="shared" ca="1" si="29"/>
        <v>7.891861898471535E-3</v>
      </c>
      <c r="CT147" s="49">
        <f t="shared" ca="1" si="29"/>
        <v>7.9170525201264826E-3</v>
      </c>
      <c r="CU147" s="49">
        <f t="shared" ca="1" si="29"/>
        <v>7.9423235496024914E-3</v>
      </c>
      <c r="CV147" s="49">
        <f t="shared" ca="1" si="29"/>
        <v>7.9676752435592704E-3</v>
      </c>
      <c r="CW147" s="49">
        <f t="shared" ca="1" si="29"/>
        <v>7.9931078594757867E-3</v>
      </c>
      <c r="CX147" s="49">
        <f t="shared" ca="1" si="29"/>
        <v>8.0186216556528637E-3</v>
      </c>
      <c r="CY147" s="49">
        <f t="shared" ca="1" si="29"/>
        <v>8.0442168912158215E-3</v>
      </c>
      <c r="CZ147" s="49">
        <f t="shared" ca="1" si="29"/>
        <v>8.0698938261171034E-3</v>
      </c>
      <c r="DA147" s="49">
        <f t="shared" ca="1" si="29"/>
        <v>8.0956527211389091E-3</v>
      </c>
      <c r="DB147" s="49">
        <f t="shared" ca="1" si="29"/>
        <v>8.1214938378958521E-3</v>
      </c>
      <c r="DC147" s="49">
        <f t="shared" ca="1" si="29"/>
        <v>8.1474174388376092E-3</v>
      </c>
      <c r="DD147" s="49">
        <f t="shared" ca="1" si="29"/>
        <v>8.1734237872515911E-3</v>
      </c>
      <c r="DE147" s="49">
        <f t="shared" ca="1" si="29"/>
        <v>8.1995131472656184E-3</v>
      </c>
      <c r="DF147" s="49">
        <f t="shared" ca="1" si="29"/>
        <v>8.2256857838505972E-3</v>
      </c>
      <c r="DG147" s="49">
        <f t="shared" ca="1" si="29"/>
        <v>8.2519419628232175E-3</v>
      </c>
      <c r="DH147" s="49">
        <f t="shared" ca="1" si="29"/>
        <v>8.2782819508486448E-3</v>
      </c>
      <c r="DI147" s="49">
        <f t="shared" ca="1" si="29"/>
        <v>8.3047060154432355E-3</v>
      </c>
      <c r="DJ147" s="49">
        <f t="shared" ca="1" si="29"/>
        <v>8.3312144249772548E-3</v>
      </c>
      <c r="DK147" s="49">
        <f t="shared" ca="1" si="29"/>
        <v>8.3578074486775934E-3</v>
      </c>
      <c r="DL147" s="49">
        <f t="shared" ca="1" si="29"/>
        <v>8.3844853566305087E-3</v>
      </c>
      <c r="DM147" s="49">
        <f t="shared" ca="1" si="29"/>
        <v>8.4112484197843684E-3</v>
      </c>
      <c r="DN147" s="49">
        <f t="shared" ca="1" si="29"/>
        <v>8.4380969099524007E-3</v>
      </c>
      <c r="DO147" s="49">
        <f t="shared" ca="1" si="29"/>
        <v>8.4650310998154489E-3</v>
      </c>
      <c r="DP147" s="49">
        <f t="shared" ca="1" si="29"/>
        <v>8.4920512629247536E-3</v>
      </c>
      <c r="DQ147" s="49">
        <f t="shared" ca="1" si="29"/>
        <v>8.5191576737047216E-3</v>
      </c>
      <c r="DR147" s="49">
        <f t="shared" ca="1" si="29"/>
        <v>8.5463506074557188E-3</v>
      </c>
      <c r="DS147" s="49">
        <f t="shared" ca="1" si="29"/>
        <v>8.5736303403568543E-3</v>
      </c>
      <c r="DT147" s="49">
        <f t="shared" ca="1" si="29"/>
        <v>8.600997149468801E-3</v>
      </c>
      <c r="DU147" s="49">
        <f t="shared" ca="1" si="29"/>
        <v>8.6284513127365993E-3</v>
      </c>
      <c r="DV147" s="49">
        <f t="shared" ca="1" si="29"/>
        <v>8.6559931089924842E-3</v>
      </c>
      <c r="DW147" s="49">
        <f t="shared" ca="1" si="29"/>
        <v>8.6836228179587183E-3</v>
      </c>
      <c r="DX147" s="49">
        <f t="shared" ca="1" si="29"/>
        <v>8.711340720250425E-3</v>
      </c>
      <c r="DY147" s="49">
        <f t="shared" ca="1" si="29"/>
        <v>8.7391470973784482E-3</v>
      </c>
      <c r="DZ147" s="49">
        <f t="shared" ca="1" si="29"/>
        <v>8.7670422317522052E-3</v>
      </c>
      <c r="EA147" s="49">
        <f t="shared" ref="EA147:GE147" ca="1" si="30">EA143/EA144</f>
        <v>8.7950264066825601E-3</v>
      </c>
      <c r="EB147" s="49">
        <f t="shared" ca="1" si="30"/>
        <v>8.8230999063846939E-3</v>
      </c>
      <c r="EC147" s="49">
        <f t="shared" ca="1" si="30"/>
        <v>8.8512630159809976E-3</v>
      </c>
      <c r="ED147" s="49">
        <f t="shared" ca="1" si="30"/>
        <v>8.8795160215039658E-3</v>
      </c>
      <c r="EE147" s="49">
        <f t="shared" ca="1" si="30"/>
        <v>8.9078592098990987E-3</v>
      </c>
      <c r="EF147" s="49">
        <f t="shared" ca="1" si="30"/>
        <v>8.9362928690278239E-3</v>
      </c>
      <c r="EG147" s="49">
        <f t="shared" ca="1" si="30"/>
        <v>8.9648172876704117E-3</v>
      </c>
      <c r="EH147" s="49">
        <f t="shared" ca="1" si="30"/>
        <v>8.9934327555289129E-3</v>
      </c>
      <c r="EI147" s="49">
        <f t="shared" ca="1" si="30"/>
        <v>9.0221395632300999E-3</v>
      </c>
      <c r="EJ147" s="49">
        <f t="shared" ca="1" si="30"/>
        <v>9.0509380023284184E-3</v>
      </c>
      <c r="EK147" s="49">
        <f t="shared" ca="1" si="30"/>
        <v>9.0798283653089479E-3</v>
      </c>
      <c r="EL147" s="49">
        <f t="shared" ca="1" si="30"/>
        <v>9.1088109455903718E-3</v>
      </c>
      <c r="EM147" s="49">
        <f t="shared" ca="1" si="30"/>
        <v>9.1378860375279612E-3</v>
      </c>
      <c r="EN147" s="49">
        <f t="shared" ca="1" si="30"/>
        <v>9.1670539364165603E-3</v>
      </c>
      <c r="EO147" s="49">
        <f t="shared" ca="1" si="30"/>
        <v>9.1963149384935855E-3</v>
      </c>
      <c r="EP147" s="49">
        <f t="shared" ca="1" si="30"/>
        <v>9.2256693409420373E-3</v>
      </c>
      <c r="EQ147" s="49">
        <f t="shared" ca="1" si="30"/>
        <v>9.2551174418935168E-3</v>
      </c>
      <c r="ER147" s="49">
        <f t="shared" ca="1" si="30"/>
        <v>9.2846595404312525E-3</v>
      </c>
      <c r="ES147" s="49">
        <f t="shared" ca="1" si="30"/>
        <v>9.3142959365931383E-3</v>
      </c>
      <c r="ET147" s="49">
        <f t="shared" ca="1" si="30"/>
        <v>9.3440269313747847E-3</v>
      </c>
      <c r="EU147" s="49">
        <f t="shared" ca="1" si="30"/>
        <v>9.3738528267325715E-3</v>
      </c>
      <c r="EV147" s="49">
        <f t="shared" ca="1" si="30"/>
        <v>9.4037739255867104E-3</v>
      </c>
      <c r="EW147" s="49">
        <f t="shared" ca="1" si="30"/>
        <v>9.4337905318243338E-3</v>
      </c>
      <c r="EX147" s="49">
        <f t="shared" ca="1" si="30"/>
        <v>9.4639029503025707E-3</v>
      </c>
      <c r="EY147" s="49">
        <f t="shared" ca="1" si="30"/>
        <v>9.4941114868516436E-3</v>
      </c>
      <c r="EZ147" s="49">
        <f t="shared" ca="1" si="30"/>
        <v>9.5244164482779833E-3</v>
      </c>
      <c r="FA147" s="49">
        <f t="shared" ca="1" si="30"/>
        <v>9.5548181423673346E-3</v>
      </c>
      <c r="FB147" s="49">
        <f t="shared" ca="1" si="30"/>
        <v>9.5853168778878874E-3</v>
      </c>
      <c r="FC147" s="49">
        <f t="shared" ca="1" si="30"/>
        <v>9.6159129645934129E-3</v>
      </c>
      <c r="FD147" s="49">
        <f t="shared" ca="1" si="30"/>
        <v>9.6466067132264053E-3</v>
      </c>
      <c r="FE147" s="49">
        <f t="shared" ca="1" si="30"/>
        <v>9.6773984355212461E-3</v>
      </c>
      <c r="FF147" s="49">
        <f t="shared" ca="1" si="30"/>
        <v>9.7082884442073625E-3</v>
      </c>
      <c r="FG147" s="49">
        <f t="shared" ca="1" si="30"/>
        <v>9.7392770530124028E-3</v>
      </c>
      <c r="FH147" s="49">
        <f t="shared" ca="1" si="30"/>
        <v>9.7703645766654291E-3</v>
      </c>
      <c r="FI147" s="49">
        <f t="shared" ca="1" si="30"/>
        <v>9.8015513309001132E-3</v>
      </c>
      <c r="FJ147" s="49">
        <f t="shared" ca="1" si="30"/>
        <v>9.8328376324579338E-3</v>
      </c>
      <c r="FK147" s="49">
        <f t="shared" ca="1" si="30"/>
        <v>9.8642237990914042E-3</v>
      </c>
      <c r="FL147" s="49">
        <f t="shared" ca="1" si="30"/>
        <v>9.8957101495672998E-3</v>
      </c>
      <c r="FM147" s="49">
        <f t="shared" ca="1" si="30"/>
        <v>9.9272970036698854E-3</v>
      </c>
      <c r="FN147" s="49">
        <f t="shared" ca="1" si="30"/>
        <v>9.9589846822041722E-3</v>
      </c>
      <c r="FO147" s="49">
        <f t="shared" ca="1" si="30"/>
        <v>9.9907735069991697E-3</v>
      </c>
      <c r="FP147" s="49">
        <f t="shared" ca="1" si="30"/>
        <v>1.002266380091116E-2</v>
      </c>
      <c r="FQ147" s="49">
        <f t="shared" ca="1" si="30"/>
        <v>1.0054655887826973E-2</v>
      </c>
      <c r="FR147" s="49">
        <f t="shared" ca="1" si="30"/>
        <v>1.0086750092667279E-2</v>
      </c>
      <c r="FS147" s="49">
        <f t="shared" ca="1" si="30"/>
        <v>1.0118946741389884E-2</v>
      </c>
      <c r="FT147" s="49">
        <f t="shared" ca="1" si="30"/>
        <v>1.0151246160993044E-2</v>
      </c>
      <c r="FU147" s="49">
        <f t="shared" ca="1" si="30"/>
        <v>1.0183648679518785E-2</v>
      </c>
      <c r="FV147" s="49">
        <f t="shared" ca="1" si="30"/>
        <v>1.0216154626056238E-2</v>
      </c>
      <c r="FW147" s="49">
        <f t="shared" ca="1" si="30"/>
        <v>1.0248764330744974E-2</v>
      </c>
      <c r="FX147" s="49">
        <f t="shared" ca="1" si="30"/>
        <v>1.028147812477836E-2</v>
      </c>
      <c r="FY147" s="49">
        <f t="shared" ca="1" si="30"/>
        <v>1.0314296340406927E-2</v>
      </c>
      <c r="FZ147" s="49">
        <f t="shared" ca="1" si="30"/>
        <v>1.0347219310941742E-2</v>
      </c>
      <c r="GA147" s="49">
        <f t="shared" ca="1" si="30"/>
        <v>1.0380247370757789E-2</v>
      </c>
      <c r="GB147" s="49">
        <f t="shared" ca="1" si="30"/>
        <v>1.0413380855297373E-2</v>
      </c>
      <c r="GC147" s="49">
        <f t="shared" ca="1" si="30"/>
        <v>1.0446620101073516E-2</v>
      </c>
      <c r="GD147" s="49">
        <f t="shared" ca="1" si="30"/>
        <v>1.0479965445673386E-2</v>
      </c>
      <c r="GE147" s="49">
        <f t="shared" ca="1" si="30"/>
        <v>1.051341722776172E-2</v>
      </c>
    </row>
    <row r="148" spans="1:187" x14ac:dyDescent="0.2">
      <c r="A148" s="21">
        <f ca="1">NPV(10/100,B148:FO148)</f>
        <v>4.7043455938645187E-2</v>
      </c>
      <c r="B148" s="49">
        <f ca="1">B143/B145</f>
        <v>6.0000000000000001E-3</v>
      </c>
      <c r="C148" s="49">
        <f t="shared" ref="C148:BN148" ca="1" si="31">C143/C145</f>
        <v>5.8285714285714286E-3</v>
      </c>
      <c r="D148" s="49">
        <f t="shared" ca="1" si="31"/>
        <v>5.6620408163265308E-3</v>
      </c>
      <c r="E148" s="49">
        <f t="shared" ca="1" si="31"/>
        <v>5.5002682215743439E-3</v>
      </c>
      <c r="F148" s="49">
        <f t="shared" ca="1" si="31"/>
        <v>5.3431177009579337E-3</v>
      </c>
      <c r="G148" s="49">
        <f t="shared" ca="1" si="31"/>
        <v>5.1904571952162779E-3</v>
      </c>
      <c r="H148" s="49">
        <f t="shared" ca="1" si="31"/>
        <v>5.0421584182100982E-3</v>
      </c>
      <c r="I148" s="49">
        <f t="shared" ca="1" si="31"/>
        <v>4.8980967491183795E-3</v>
      </c>
      <c r="J148" s="49">
        <f t="shared" ca="1" si="31"/>
        <v>4.7581511277149978E-3</v>
      </c>
      <c r="K148" s="49">
        <f t="shared" ca="1" si="31"/>
        <v>4.6222039526374256E-3</v>
      </c>
      <c r="L148" s="49">
        <f t="shared" ca="1" si="31"/>
        <v>4.5044733979190867E-3</v>
      </c>
      <c r="M148" s="49">
        <f t="shared" ca="1" si="31"/>
        <v>4.3897415173519338E-3</v>
      </c>
      <c r="N148" s="49">
        <f t="shared" ca="1" si="31"/>
        <v>4.2779319327460701E-3</v>
      </c>
      <c r="O148" s="49">
        <f t="shared" ca="1" si="31"/>
        <v>4.1689702113140003E-3</v>
      </c>
      <c r="P148" s="49">
        <f t="shared" ca="1" si="31"/>
        <v>4.0627838161199558E-3</v>
      </c>
      <c r="Q148" s="49">
        <f t="shared" ca="1" si="31"/>
        <v>3.9593020577913182E-3</v>
      </c>
      <c r="R148" s="49">
        <f t="shared" ca="1" si="31"/>
        <v>3.8584560474599783E-3</v>
      </c>
      <c r="S148" s="49">
        <f t="shared" ca="1" si="31"/>
        <v>3.7601786509023041E-3</v>
      </c>
      <c r="T148" s="49">
        <f t="shared" ca="1" si="31"/>
        <v>3.6644044438472068E-3</v>
      </c>
      <c r="U148" s="49">
        <f t="shared" ca="1" si="31"/>
        <v>3.571069668422527E-3</v>
      </c>
      <c r="V148" s="49">
        <f t="shared" ca="1" si="31"/>
        <v>3.4801121907107684E-3</v>
      </c>
      <c r="W148" s="49">
        <f t="shared" ca="1" si="31"/>
        <v>3.3914714593859092E-3</v>
      </c>
      <c r="X148" s="49">
        <f t="shared" ca="1" si="31"/>
        <v>3.3050884654037657E-3</v>
      </c>
      <c r="Y148" s="49">
        <f t="shared" ca="1" si="31"/>
        <v>3.2209057027190627E-3</v>
      </c>
      <c r="Z148" s="49">
        <f t="shared" ca="1" si="31"/>
        <v>3.1388671300030735E-3</v>
      </c>
      <c r="AA148" s="49">
        <f t="shared" ca="1" si="31"/>
        <v>3.0589181333363284E-3</v>
      </c>
      <c r="AB148" s="49">
        <f t="shared" ca="1" si="31"/>
        <v>2.9810054898515717E-3</v>
      </c>
      <c r="AC148" s="49">
        <f t="shared" ca="1" si="31"/>
        <v>2.9050773323027494E-3</v>
      </c>
      <c r="AD148" s="49">
        <f t="shared" ca="1" si="31"/>
        <v>2.8310831145364557E-3</v>
      </c>
      <c r="AE148" s="49">
        <f t="shared" ca="1" si="31"/>
        <v>2.7589735778428361E-3</v>
      </c>
      <c r="AF148" s="49">
        <f t="shared" ca="1" si="31"/>
        <v>2.6887007181635612E-3</v>
      </c>
      <c r="AG148" s="49">
        <f t="shared" ca="1" si="31"/>
        <v>2.620217754135032E-3</v>
      </c>
      <c r="AH148" s="49">
        <f t="shared" ca="1" si="31"/>
        <v>2.5534790959455462E-3</v>
      </c>
      <c r="AI148" s="49">
        <f t="shared" ca="1" si="31"/>
        <v>2.4884403149856931E-3</v>
      </c>
      <c r="AJ148" s="49">
        <f t="shared" ca="1" si="31"/>
        <v>2.4250581142717721E-3</v>
      </c>
      <c r="AK148" s="49">
        <f t="shared" ca="1" si="31"/>
        <v>2.3632902996225465E-3</v>
      </c>
      <c r="AL148" s="49">
        <f t="shared" ca="1" si="31"/>
        <v>2.3030957515701449E-3</v>
      </c>
      <c r="AM148" s="49">
        <f t="shared" ca="1" si="31"/>
        <v>2.244434397986409E-3</v>
      </c>
      <c r="AN148" s="49">
        <f t="shared" ca="1" si="31"/>
        <v>2.1872671874064672E-3</v>
      </c>
      <c r="AO148" s="49">
        <f t="shared" ca="1" si="31"/>
        <v>2.1315560630317731E-3</v>
      </c>
      <c r="AP148" s="49">
        <f t="shared" ca="1" si="31"/>
        <v>2.0772639373953048E-3</v>
      </c>
      <c r="AQ148" s="49">
        <f t="shared" ca="1" si="31"/>
        <v>2.0243546676720582E-3</v>
      </c>
      <c r="AR148" s="49">
        <f t="shared" ca="1" si="31"/>
        <v>1.9727930316183954E-3</v>
      </c>
      <c r="AS148" s="49">
        <f t="shared" ca="1" si="31"/>
        <v>1.9225447041242389E-3</v>
      </c>
      <c r="AT148" s="49">
        <f t="shared" ca="1" si="31"/>
        <v>1.8735762343624921E-3</v>
      </c>
      <c r="AU148" s="49">
        <f t="shared" ca="1" si="31"/>
        <v>1.8258550235204795E-3</v>
      </c>
      <c r="AV148" s="49">
        <f t="shared" ca="1" si="31"/>
        <v>1.7793493030985848E-3</v>
      </c>
      <c r="AW148" s="49">
        <f t="shared" ca="1" si="31"/>
        <v>1.734028113761633E-3</v>
      </c>
      <c r="AX148" s="49">
        <f t="shared" ca="1" si="31"/>
        <v>1.6898612847289446E-3</v>
      </c>
      <c r="AY148" s="49">
        <f t="shared" ca="1" si="31"/>
        <v>1.646819413689337E-3</v>
      </c>
      <c r="AZ148" s="49">
        <f t="shared" ca="1" si="31"/>
        <v>1.6048738472277037E-3</v>
      </c>
      <c r="BA148" s="49">
        <f t="shared" ca="1" si="31"/>
        <v>1.5639966617501434E-3</v>
      </c>
      <c r="BB148" s="49">
        <f t="shared" ca="1" si="31"/>
        <v>1.5241606448949346E-3</v>
      </c>
      <c r="BC148" s="49">
        <f t="shared" ca="1" si="31"/>
        <v>1.4853392774169909E-3</v>
      </c>
      <c r="BD148" s="49">
        <f t="shared" ca="1" si="31"/>
        <v>1.4475067155337231E-3</v>
      </c>
      <c r="BE148" s="49">
        <f t="shared" ca="1" si="31"/>
        <v>1.4106377737205717E-3</v>
      </c>
      <c r="BF148" s="49">
        <f t="shared" ca="1" si="31"/>
        <v>1.374707907944743E-3</v>
      </c>
      <c r="BG148" s="49">
        <f t="shared" ca="1" si="31"/>
        <v>1.3396931993259955E-3</v>
      </c>
      <c r="BH148" s="49">
        <f t="shared" ca="1" si="31"/>
        <v>1.3055703382135948E-3</v>
      </c>
      <c r="BI148" s="49">
        <f t="shared" ca="1" si="31"/>
        <v>1.2723166086688409E-3</v>
      </c>
      <c r="BJ148" s="49">
        <f t="shared" ca="1" si="31"/>
        <v>1.2399098733428351E-3</v>
      </c>
      <c r="BK148" s="49">
        <f t="shared" ca="1" si="31"/>
        <v>1.2083285587394185E-3</v>
      </c>
      <c r="BL148" s="49">
        <f t="shared" ca="1" si="31"/>
        <v>1.1775516408534755E-3</v>
      </c>
      <c r="BM148" s="49">
        <f t="shared" ca="1" si="31"/>
        <v>1.1475586311750371E-3</v>
      </c>
      <c r="BN148" s="49">
        <f t="shared" ca="1" si="31"/>
        <v>1.1183295630498699E-3</v>
      </c>
      <c r="BO148" s="49">
        <f t="shared" ref="BO148:DZ148" ca="1" si="32">BO143/BO145</f>
        <v>1.0898449783874702E-3</v>
      </c>
      <c r="BP148" s="49">
        <f t="shared" ca="1" si="32"/>
        <v>1.0620859147076121E-3</v>
      </c>
      <c r="BQ148" s="49">
        <f t="shared" ca="1" si="32"/>
        <v>1.0350338925168314E-3</v>
      </c>
      <c r="BR148" s="49">
        <f t="shared" ca="1" si="32"/>
        <v>1.0086709030064358E-3</v>
      </c>
      <c r="BS148" s="49">
        <f t="shared" ca="1" si="32"/>
        <v>9.8297939606385785E-4</v>
      </c>
      <c r="BT148" s="49">
        <f t="shared" ca="1" si="32"/>
        <v>9.5794226858936314E-4</v>
      </c>
      <c r="BU148" s="49">
        <f t="shared" ca="1" si="32"/>
        <v>9.3354285311034277E-4</v>
      </c>
      <c r="BV148" s="49">
        <f t="shared" ca="1" si="32"/>
        <v>9.0976490668560536E-4</v>
      </c>
      <c r="BW148" s="49">
        <f t="shared" ca="1" si="32"/>
        <v>8.8659260009228431E-4</v>
      </c>
      <c r="BX148" s="49">
        <f t="shared" ca="1" si="32"/>
        <v>8.6401050728816191E-4</v>
      </c>
      <c r="BY148" s="49">
        <f t="shared" ca="1" si="32"/>
        <v>8.4200359514239481E-4</v>
      </c>
      <c r="BZ148" s="49">
        <f t="shared" ca="1" si="32"/>
        <v>8.2055721342780448E-4</v>
      </c>
      <c r="CA148" s="49">
        <f t="shared" ca="1" si="32"/>
        <v>7.9965708506807081E-4</v>
      </c>
      <c r="CB148" s="49">
        <f t="shared" ca="1" si="32"/>
        <v>7.7928929663333591E-4</v>
      </c>
      <c r="CC148" s="49">
        <f t="shared" ca="1" si="32"/>
        <v>7.5944028907789086E-4</v>
      </c>
      <c r="CD148" s="49">
        <f t="shared" ca="1" si="32"/>
        <v>7.4009684871378077E-4</v>
      </c>
      <c r="CE148" s="49">
        <f t="shared" ca="1" si="32"/>
        <v>7.2124609841431569E-4</v>
      </c>
      <c r="CF148" s="49">
        <f t="shared" ca="1" si="32"/>
        <v>7.0287548904163655E-4</v>
      </c>
      <c r="CG148" s="49">
        <f t="shared" ca="1" si="32"/>
        <v>6.8497279109262484E-4</v>
      </c>
      <c r="CH148" s="49">
        <f t="shared" ca="1" si="32"/>
        <v>6.6752608655759669E-4</v>
      </c>
      <c r="CI148" s="49">
        <f t="shared" ca="1" si="32"/>
        <v>6.5052376098636232E-4</v>
      </c>
      <c r="CJ148" s="49">
        <f t="shared" ca="1" si="32"/>
        <v>6.3395449575636635E-4</v>
      </c>
      <c r="CK148" s="49">
        <f t="shared" ca="1" si="32"/>
        <v>6.1780726053776568E-4</v>
      </c>
      <c r="CL148" s="49">
        <f t="shared" ca="1" si="32"/>
        <v>6.0207130595042507E-4</v>
      </c>
      <c r="CM148" s="49">
        <f t="shared" ca="1" si="32"/>
        <v>5.8673615640794468E-4</v>
      </c>
      <c r="CN148" s="49">
        <f t="shared" ca="1" si="32"/>
        <v>5.7179160314395502E-4</v>
      </c>
      <c r="CO148" s="49">
        <f t="shared" ca="1" si="32"/>
        <v>5.5722769741603593E-4</v>
      </c>
      <c r="CP148" s="49">
        <f t="shared" ca="1" si="32"/>
        <v>5.4303474388273717E-4</v>
      </c>
      <c r="CQ148" s="49">
        <f t="shared" ca="1" si="32"/>
        <v>5.2920329414928979E-4</v>
      </c>
      <c r="CR148" s="49">
        <f t="shared" ca="1" si="32"/>
        <v>5.1572414047771329E-4</v>
      </c>
      <c r="CS148" s="49">
        <f t="shared" ca="1" si="32"/>
        <v>5.0258830965712914E-4</v>
      </c>
      <c r="CT148" s="49">
        <f t="shared" ca="1" si="32"/>
        <v>4.8978705703020336E-4</v>
      </c>
      <c r="CU148" s="49">
        <f t="shared" ca="1" si="32"/>
        <v>4.773118606717375E-4</v>
      </c>
      <c r="CV148" s="49">
        <f t="shared" ca="1" si="32"/>
        <v>4.6515441571553601E-4</v>
      </c>
      <c r="CW148" s="49">
        <f t="shared" ca="1" si="32"/>
        <v>4.5330662882577151E-4</v>
      </c>
      <c r="CX148" s="49">
        <f t="shared" ca="1" si="32"/>
        <v>4.4176061280916829E-4</v>
      </c>
      <c r="CY148" s="49">
        <f t="shared" ca="1" si="32"/>
        <v>4.3050868136441651E-4</v>
      </c>
      <c r="CZ148" s="49">
        <f t="shared" ca="1" si="32"/>
        <v>4.1954334396532284E-4</v>
      </c>
      <c r="DA148" s="49">
        <f t="shared" ca="1" si="32"/>
        <v>4.0885730087429026E-4</v>
      </c>
      <c r="DB148" s="49">
        <f t="shared" ca="1" si="32"/>
        <v>3.9844343828280779E-4</v>
      </c>
      <c r="DC148" s="49">
        <f t="shared" ca="1" si="32"/>
        <v>3.8829482357571524E-4</v>
      </c>
      <c r="DD148" s="49">
        <f t="shared" ca="1" si="32"/>
        <v>3.7840470071609018E-4</v>
      </c>
      <c r="DE148" s="49">
        <f t="shared" ca="1" si="32"/>
        <v>3.6876648574768478E-4</v>
      </c>
      <c r="DF148" s="49">
        <f t="shared" ca="1" si="32"/>
        <v>3.5937376241191872E-4</v>
      </c>
      <c r="DG148" s="49">
        <f t="shared" ca="1" si="32"/>
        <v>3.5022027787650993E-4</v>
      </c>
      <c r="DH148" s="49">
        <f t="shared" ca="1" si="32"/>
        <v>3.4129993857290005E-4</v>
      </c>
      <c r="DI148" s="49">
        <f t="shared" ca="1" si="32"/>
        <v>3.3260680613970322E-4</v>
      </c>
      <c r="DJ148" s="49">
        <f t="shared" ca="1" si="32"/>
        <v>3.2413509346947817E-4</v>
      </c>
      <c r="DK148" s="49">
        <f t="shared" ca="1" si="32"/>
        <v>3.1587916085619135E-4</v>
      </c>
      <c r="DL148" s="49">
        <f t="shared" ca="1" si="32"/>
        <v>3.0783351224080672E-4</v>
      </c>
      <c r="DM148" s="49">
        <f t="shared" ca="1" si="32"/>
        <v>2.9999279155250264E-4</v>
      </c>
      <c r="DN148" s="49">
        <f t="shared" ca="1" si="32"/>
        <v>2.9235177914308121E-4</v>
      </c>
      <c r="DO148" s="49">
        <f t="shared" ca="1" si="32"/>
        <v>2.8490538831219431E-4</v>
      </c>
      <c r="DP148" s="49">
        <f t="shared" ca="1" si="32"/>
        <v>2.7764866192107527E-4</v>
      </c>
      <c r="DQ148" s="49">
        <f t="shared" ca="1" si="32"/>
        <v>2.7057676909252075E-4</v>
      </c>
      <c r="DR148" s="49">
        <f t="shared" ca="1" si="32"/>
        <v>2.6368500199492614E-4</v>
      </c>
      <c r="DS148" s="49">
        <f t="shared" ca="1" si="32"/>
        <v>2.5696877270823366E-4</v>
      </c>
      <c r="DT148" s="49">
        <f t="shared" ca="1" si="32"/>
        <v>2.5042361016970724E-4</v>
      </c>
      <c r="DU148" s="49">
        <f t="shared" ca="1" si="32"/>
        <v>2.4404515719749983E-4</v>
      </c>
      <c r="DV148" s="49">
        <f t="shared" ca="1" si="32"/>
        <v>2.3782916759003305E-4</v>
      </c>
      <c r="DW148" s="49">
        <f t="shared" ca="1" si="32"/>
        <v>2.3177150329925706E-4</v>
      </c>
      <c r="DX148" s="49">
        <f t="shared" ca="1" si="32"/>
        <v>2.2586813167590943E-4</v>
      </c>
      <c r="DY148" s="49">
        <f t="shared" ca="1" si="32"/>
        <v>2.2011512278493944E-4</v>
      </c>
      <c r="DZ148" s="49">
        <f t="shared" ca="1" si="32"/>
        <v>2.1450864678930972E-4</v>
      </c>
      <c r="EA148" s="49">
        <f t="shared" ref="EA148:GE148" ca="1" si="33">EA143/EA145</f>
        <v>2.0904497140043475E-4</v>
      </c>
      <c r="EB148" s="49">
        <f t="shared" ca="1" si="33"/>
        <v>2.0372045939355768E-4</v>
      </c>
      <c r="EC148" s="49">
        <f t="shared" ca="1" si="33"/>
        <v>1.985315661864128E-4</v>
      </c>
      <c r="ED148" s="49">
        <f t="shared" ca="1" si="33"/>
        <v>1.9347483747956065E-4</v>
      </c>
      <c r="EE148" s="49">
        <f t="shared" ca="1" si="33"/>
        <v>1.8854690695682544E-4</v>
      </c>
      <c r="EF148" s="49">
        <f t="shared" ca="1" si="33"/>
        <v>1.8374449404430385E-4</v>
      </c>
      <c r="EG148" s="49">
        <f t="shared" ca="1" si="33"/>
        <v>1.7906440172645336E-4</v>
      </c>
      <c r="EH148" s="49">
        <f t="shared" ca="1" si="33"/>
        <v>1.7450351441780613E-4</v>
      </c>
      <c r="EI148" s="49">
        <f t="shared" ca="1" si="33"/>
        <v>1.700587958888919E-4</v>
      </c>
      <c r="EJ148" s="49">
        <f t="shared" ca="1" si="33"/>
        <v>1.6572728724498879E-4</v>
      </c>
      <c r="EK148" s="49">
        <f t="shared" ca="1" si="33"/>
        <v>1.6150610495635671E-4</v>
      </c>
      <c r="EL148" s="49">
        <f t="shared" ca="1" si="33"/>
        <v>1.573924389386422E-4</v>
      </c>
      <c r="EM148" s="49">
        <f t="shared" ca="1" si="33"/>
        <v>1.5338355068217623E-4</v>
      </c>
      <c r="EN148" s="49">
        <f t="shared" ca="1" si="33"/>
        <v>1.4947677142892037E-4</v>
      </c>
      <c r="EO148" s="49">
        <f t="shared" ca="1" si="33"/>
        <v>1.4566950039584709E-4</v>
      </c>
      <c r="EP148" s="49">
        <f t="shared" ca="1" si="33"/>
        <v>1.4195920304357191E-4</v>
      </c>
      <c r="EQ148" s="49">
        <f t="shared" ca="1" si="33"/>
        <v>1.3834340938908448E-4</v>
      </c>
      <c r="ER148" s="49">
        <f t="shared" ca="1" si="33"/>
        <v>1.3481971236145549E-4</v>
      </c>
      <c r="ES148" s="49">
        <f t="shared" ca="1" si="33"/>
        <v>1.3138576619942506E-4</v>
      </c>
      <c r="ET148" s="49">
        <f t="shared" ca="1" si="33"/>
        <v>1.2803928488980515E-4</v>
      </c>
      <c r="EU148" s="49">
        <f t="shared" ca="1" si="33"/>
        <v>1.2477804064565728E-4</v>
      </c>
      <c r="EV148" s="49">
        <f t="shared" ca="1" si="33"/>
        <v>1.2159986242323191E-4</v>
      </c>
      <c r="EW148" s="49">
        <f t="shared" ca="1" si="33"/>
        <v>1.1850263447668225E-4</v>
      </c>
      <c r="EX148" s="49">
        <f t="shared" ca="1" si="33"/>
        <v>1.1548429494959069E-4</v>
      </c>
      <c r="EY148" s="49">
        <f t="shared" ca="1" si="33"/>
        <v>1.1254283450236967E-4</v>
      </c>
      <c r="EZ148" s="49">
        <f t="shared" ca="1" si="33"/>
        <v>1.096762949746238E-4</v>
      </c>
      <c r="FA148" s="49">
        <f t="shared" ca="1" si="33"/>
        <v>1.0688276808158245E-4</v>
      </c>
      <c r="FB148" s="49">
        <f t="shared" ca="1" si="33"/>
        <v>1.0416039414373483E-4</v>
      </c>
      <c r="FC148" s="49">
        <f t="shared" ca="1" si="33"/>
        <v>1.0150736084882242E-4</v>
      </c>
      <c r="FD148" s="49">
        <f t="shared" ca="1" si="33"/>
        <v>9.8921902045364033E-5</v>
      </c>
      <c r="FE148" s="49">
        <f t="shared" ca="1" si="33"/>
        <v>9.6402296566910681E-5</v>
      </c>
      <c r="FF148" s="49">
        <f t="shared" ca="1" si="33"/>
        <v>9.3946867086247405E-5</v>
      </c>
      <c r="FG148" s="49">
        <f t="shared" ca="1" si="33"/>
        <v>9.1553978998779311E-5</v>
      </c>
      <c r="FH148" s="49">
        <f t="shared" ca="1" si="33"/>
        <v>8.9222039334358572E-5</v>
      </c>
      <c r="FI148" s="49">
        <f t="shared" ca="1" si="33"/>
        <v>8.6949495696827847E-5</v>
      </c>
      <c r="FJ148" s="49">
        <f t="shared" ca="1" si="33"/>
        <v>8.4734835230574189E-5</v>
      </c>
      <c r="FK148" s="49">
        <f t="shared" ca="1" si="33"/>
        <v>8.2576583613405626E-5</v>
      </c>
      <c r="FL148" s="49">
        <f t="shared" ca="1" si="33"/>
        <v>8.0473304075079677E-5</v>
      </c>
      <c r="FM148" s="49">
        <f t="shared" ca="1" si="33"/>
        <v>7.8423596440830689E-5</v>
      </c>
      <c r="FN148" s="49">
        <f t="shared" ca="1" si="33"/>
        <v>7.6426096199259147E-5</v>
      </c>
      <c r="FO148" s="49">
        <f t="shared" ca="1" si="33"/>
        <v>7.4479473593962403E-5</v>
      </c>
      <c r="FP148" s="49">
        <f t="shared" ca="1" si="33"/>
        <v>7.2582432738302241E-5</v>
      </c>
      <c r="FQ148" s="49">
        <f t="shared" ca="1" si="33"/>
        <v>7.0733710752719797E-5</v>
      </c>
      <c r="FR148" s="49">
        <f t="shared" ca="1" si="33"/>
        <v>6.893207692402372E-5</v>
      </c>
      <c r="FS148" s="49">
        <f t="shared" ca="1" si="33"/>
        <v>6.7176331886091778E-5</v>
      </c>
      <c r="FT148" s="49">
        <f t="shared" ca="1" si="33"/>
        <v>6.5465306821440485E-5</v>
      </c>
      <c r="FU148" s="49">
        <f t="shared" ca="1" si="33"/>
        <v>6.3797862683131378E-5</v>
      </c>
      <c r="FV148" s="49">
        <f t="shared" ca="1" si="33"/>
        <v>6.2172889436495701E-5</v>
      </c>
      <c r="FW148" s="49">
        <f t="shared" ca="1" si="33"/>
        <v>6.0589305320172992E-5</v>
      </c>
      <c r="FX148" s="49">
        <f t="shared" ca="1" si="33"/>
        <v>5.9046056125971468E-5</v>
      </c>
      <c r="FY148" s="49">
        <f t="shared" ca="1" si="33"/>
        <v>5.7542114497070759E-5</v>
      </c>
      <c r="FZ148" s="49">
        <f t="shared" ca="1" si="33"/>
        <v>5.6076479244099967E-5</v>
      </c>
      <c r="GA148" s="49">
        <f t="shared" ca="1" si="33"/>
        <v>5.4648174678635627E-5</v>
      </c>
      <c r="GB148" s="49">
        <f t="shared" ca="1" si="33"/>
        <v>5.325624996367591E-5</v>
      </c>
      <c r="GC148" s="49">
        <f t="shared" ca="1" si="33"/>
        <v>5.1899778480658692E-5</v>
      </c>
      <c r="GD148" s="49">
        <f t="shared" ca="1" si="33"/>
        <v>5.0577857212602056E-5</v>
      </c>
      <c r="GE148" s="49">
        <f t="shared" ca="1" si="33"/>
        <v>4.9289606142956603E-5</v>
      </c>
    </row>
    <row r="149" spans="1:187" x14ac:dyDescent="0.2">
      <c r="A149" s="21">
        <f ca="1">NPV(10/100,B149:FO149)</f>
        <v>3.486701963856257E-2</v>
      </c>
      <c r="B149" s="49">
        <f ca="1">B143/B146</f>
        <v>6.0000000000000001E-3</v>
      </c>
      <c r="C149" s="49">
        <f t="shared" ref="C149:BN149" ca="1" si="34">C143/C146</f>
        <v>5.5636363636363626E-3</v>
      </c>
      <c r="D149" s="49">
        <f t="shared" ca="1" si="34"/>
        <v>5.1590082644628089E-3</v>
      </c>
      <c r="E149" s="49">
        <f t="shared" ca="1" si="34"/>
        <v>4.7838076634109669E-3</v>
      </c>
      <c r="F149" s="49">
        <f t="shared" ca="1" si="34"/>
        <v>4.4358943787992594E-3</v>
      </c>
      <c r="G149" s="49">
        <f t="shared" ca="1" si="34"/>
        <v>4.1132838785229494E-3</v>
      </c>
      <c r="H149" s="49">
        <f t="shared" ca="1" si="34"/>
        <v>3.8141359600849167E-3</v>
      </c>
      <c r="I149" s="49">
        <f t="shared" ca="1" si="34"/>
        <v>3.5367442538969218E-3</v>
      </c>
      <c r="J149" s="49">
        <f t="shared" ca="1" si="34"/>
        <v>3.2795264899771457E-3</v>
      </c>
      <c r="K149" s="49">
        <f t="shared" ca="1" si="34"/>
        <v>3.0410154725242621E-3</v>
      </c>
      <c r="L149" s="49">
        <f t="shared" ca="1" si="34"/>
        <v>2.8288516023481508E-3</v>
      </c>
      <c r="M149" s="49">
        <f t="shared" ca="1" si="34"/>
        <v>2.6314898626494426E-3</v>
      </c>
      <c r="N149" s="49">
        <f t="shared" ca="1" si="34"/>
        <v>2.4478975466506441E-3</v>
      </c>
      <c r="O149" s="49">
        <f t="shared" ca="1" si="34"/>
        <v>2.2771139968843202E-3</v>
      </c>
      <c r="P149" s="49">
        <f t="shared" ca="1" si="34"/>
        <v>2.1182455784970419E-3</v>
      </c>
      <c r="Q149" s="49">
        <f t="shared" ca="1" si="34"/>
        <v>1.9704610032530625E-3</v>
      </c>
      <c r="R149" s="49">
        <f t="shared" ca="1" si="34"/>
        <v>1.8329869797702905E-3</v>
      </c>
      <c r="S149" s="49">
        <f t="shared" ca="1" si="34"/>
        <v>1.7051041672281771E-3</v>
      </c>
      <c r="T149" s="49">
        <f t="shared" ca="1" si="34"/>
        <v>1.5861434113750483E-3</v>
      </c>
      <c r="U149" s="49">
        <f t="shared" ca="1" si="34"/>
        <v>1.4754822431395798E-3</v>
      </c>
      <c r="V149" s="49">
        <f t="shared" ca="1" si="34"/>
        <v>1.3725416215251906E-3</v>
      </c>
      <c r="W149" s="49">
        <f t="shared" ca="1" si="34"/>
        <v>1.2767829037443634E-3</v>
      </c>
      <c r="X149" s="49">
        <f t="shared" ca="1" si="34"/>
        <v>1.1877050267389425E-3</v>
      </c>
      <c r="Y149" s="49">
        <f t="shared" ca="1" si="34"/>
        <v>1.104841885338551E-3</v>
      </c>
      <c r="Z149" s="49">
        <f t="shared" ca="1" si="34"/>
        <v>1.0277598933381869E-3</v>
      </c>
      <c r="AA149" s="49">
        <f t="shared" ca="1" si="34"/>
        <v>9.5605571473319714E-4</v>
      </c>
      <c r="AB149" s="49">
        <f t="shared" ca="1" si="34"/>
        <v>8.8935415324018342E-4</v>
      </c>
      <c r="AC149" s="49">
        <f t="shared" ca="1" si="34"/>
        <v>8.2730618906063562E-4</v>
      </c>
      <c r="AD149" s="49">
        <f t="shared" ca="1" si="34"/>
        <v>7.6958715261454466E-4</v>
      </c>
      <c r="AE149" s="49">
        <f t="shared" ca="1" si="34"/>
        <v>7.1589502568794843E-4</v>
      </c>
      <c r="AF149" s="49">
        <f t="shared" ca="1" si="34"/>
        <v>6.6594886110506841E-4</v>
      </c>
      <c r="AG149" s="49">
        <f t="shared" ca="1" si="34"/>
        <v>6.1948731265587759E-4</v>
      </c>
      <c r="AH149" s="49">
        <f t="shared" ca="1" si="34"/>
        <v>5.7626726758686292E-4</v>
      </c>
      <c r="AI149" s="49">
        <f t="shared" ca="1" si="34"/>
        <v>5.3606257449940737E-4</v>
      </c>
      <c r="AJ149" s="49">
        <f t="shared" ca="1" si="34"/>
        <v>4.9866285999944869E-4</v>
      </c>
      <c r="AK149" s="49">
        <f t="shared" ca="1" si="34"/>
        <v>4.6387242790646389E-4</v>
      </c>
      <c r="AL149" s="49">
        <f t="shared" ca="1" si="34"/>
        <v>4.3150923526182684E-4</v>
      </c>
      <c r="AM149" s="49">
        <f t="shared" ca="1" si="34"/>
        <v>4.0140393977844353E-4</v>
      </c>
      <c r="AN149" s="49">
        <f t="shared" ca="1" si="34"/>
        <v>3.7339901374738936E-4</v>
      </c>
      <c r="AO149" s="49">
        <f t="shared" ca="1" si="34"/>
        <v>3.4734791976501336E-4</v>
      </c>
      <c r="AP149" s="49">
        <f t="shared" ca="1" si="34"/>
        <v>3.2311434396745429E-4</v>
      </c>
      <c r="AQ149" s="49">
        <f t="shared" ca="1" si="34"/>
        <v>3.0057148276042259E-4</v>
      </c>
      <c r="AR149" s="49">
        <f t="shared" ca="1" si="34"/>
        <v>2.7960137931202096E-4</v>
      </c>
      <c r="AS149" s="49">
        <f t="shared" ca="1" si="34"/>
        <v>2.6009430633676368E-4</v>
      </c>
      <c r="AT149" s="49">
        <f t="shared" ca="1" si="34"/>
        <v>2.4194819194117551E-4</v>
      </c>
      <c r="AU149" s="49">
        <f t="shared" ca="1" si="34"/>
        <v>2.2506808552667486E-4</v>
      </c>
      <c r="AV149" s="49">
        <f t="shared" ca="1" si="34"/>
        <v>2.0936566095504638E-4</v>
      </c>
      <c r="AW149" s="49">
        <f t="shared" ca="1" si="34"/>
        <v>1.9475875437678734E-4</v>
      </c>
      <c r="AX149" s="49">
        <f t="shared" ca="1" si="34"/>
        <v>1.8117093430398824E-4</v>
      </c>
      <c r="AY149" s="49">
        <f t="shared" ca="1" si="34"/>
        <v>1.6853110167812859E-4</v>
      </c>
      <c r="AZ149" s="49">
        <f t="shared" ca="1" si="34"/>
        <v>1.567731178401196E-4</v>
      </c>
      <c r="BA149" s="49">
        <f t="shared" ca="1" si="34"/>
        <v>1.4583545845592522E-4</v>
      </c>
      <c r="BB149" s="49">
        <f t="shared" ca="1" si="34"/>
        <v>1.3566089158690718E-4</v>
      </c>
      <c r="BC149" s="49">
        <f t="shared" ca="1" si="34"/>
        <v>1.2619617822037874E-4</v>
      </c>
      <c r="BD149" s="49">
        <f t="shared" ca="1" si="34"/>
        <v>1.1739179369337558E-4</v>
      </c>
      <c r="BE149" s="49">
        <f t="shared" ca="1" si="34"/>
        <v>1.0920166855197726E-4</v>
      </c>
      <c r="BF149" s="49">
        <f t="shared" ca="1" si="34"/>
        <v>1.0158294749021139E-4</v>
      </c>
      <c r="BG149" s="49">
        <f t="shared" ca="1" si="34"/>
        <v>9.4495765107173386E-5</v>
      </c>
      <c r="BH149" s="49">
        <f t="shared" ca="1" si="34"/>
        <v>8.790303730899849E-5</v>
      </c>
      <c r="BI149" s="49">
        <f t="shared" ca="1" si="34"/>
        <v>8.1770267264184631E-5</v>
      </c>
      <c r="BJ149" s="49">
        <f t="shared" ca="1" si="34"/>
        <v>7.6065364896915944E-5</v>
      </c>
      <c r="BK149" s="49">
        <f t="shared" ca="1" si="34"/>
        <v>7.0758478973875294E-5</v>
      </c>
      <c r="BL149" s="49">
        <f t="shared" ca="1" si="34"/>
        <v>6.5821840905930506E-5</v>
      </c>
      <c r="BM149" s="49">
        <f t="shared" ca="1" si="34"/>
        <v>6.1229619447377215E-5</v>
      </c>
      <c r="BN149" s="49">
        <f t="shared" ca="1" si="34"/>
        <v>5.6957785532443919E-5</v>
      </c>
      <c r="BO149" s="49">
        <f t="shared" ref="BO149:DZ149" ca="1" si="35">BO143/BO146</f>
        <v>5.2983986541808292E-5</v>
      </c>
      <c r="BP149" s="49">
        <f t="shared" ca="1" si="35"/>
        <v>4.9287429341217015E-5</v>
      </c>
      <c r="BQ149" s="49">
        <f t="shared" ca="1" si="35"/>
        <v>4.5848771480201878E-5</v>
      </c>
      <c r="BR149" s="49">
        <f t="shared" ca="1" si="35"/>
        <v>4.265001998158314E-5</v>
      </c>
      <c r="BS149" s="49">
        <f t="shared" ca="1" si="35"/>
        <v>3.9674437192170365E-5</v>
      </c>
      <c r="BT149" s="49">
        <f t="shared" ca="1" si="35"/>
        <v>3.6906453202018938E-5</v>
      </c>
      <c r="BU149" s="49">
        <f t="shared" ca="1" si="35"/>
        <v>3.4331584373971102E-5</v>
      </c>
      <c r="BV149" s="49">
        <f t="shared" ca="1" si="35"/>
        <v>3.1936357557182424E-5</v>
      </c>
      <c r="BW149" s="49">
        <f t="shared" ca="1" si="35"/>
        <v>2.9708239588076674E-5</v>
      </c>
      <c r="BX149" s="49">
        <f t="shared" ca="1" si="35"/>
        <v>2.7635571709838764E-5</v>
      </c>
      <c r="BY149" s="49">
        <f t="shared" ca="1" si="35"/>
        <v>2.5707508567291873E-5</v>
      </c>
      <c r="BZ149" s="49">
        <f t="shared" ca="1" si="35"/>
        <v>2.3913961457945929E-5</v>
      </c>
      <c r="CA149" s="49">
        <f t="shared" ca="1" si="35"/>
        <v>2.2245545542275282E-5</v>
      </c>
      <c r="CB149" s="49">
        <f t="shared" ca="1" si="35"/>
        <v>2.069353073700026E-5</v>
      </c>
      <c r="CC149" s="49">
        <f t="shared" ca="1" si="35"/>
        <v>1.9249796034418844E-5</v>
      </c>
      <c r="CD149" s="49">
        <f t="shared" ca="1" si="35"/>
        <v>1.7906787008761716E-5</v>
      </c>
      <c r="CE149" s="49">
        <f t="shared" ca="1" si="35"/>
        <v>1.6657476287220201E-5</v>
      </c>
      <c r="CF149" s="49">
        <f t="shared" ca="1" si="35"/>
        <v>1.5495326778809487E-5</v>
      </c>
      <c r="CG149" s="49">
        <f t="shared" ca="1" si="35"/>
        <v>1.4414257468659987E-5</v>
      </c>
      <c r="CH149" s="49">
        <f t="shared" ca="1" si="35"/>
        <v>1.3408611598753475E-5</v>
      </c>
      <c r="CI149" s="49">
        <f t="shared" ca="1" si="35"/>
        <v>1.2473127068607885E-5</v>
      </c>
      <c r="CJ149" s="49">
        <f t="shared" ca="1" si="35"/>
        <v>1.1602908901030592E-5</v>
      </c>
      <c r="CK149" s="49">
        <f t="shared" ca="1" si="35"/>
        <v>1.0793403628865665E-5</v>
      </c>
      <c r="CL149" s="49">
        <f t="shared" ca="1" si="35"/>
        <v>1.0040375468712247E-5</v>
      </c>
      <c r="CM149" s="49">
        <f t="shared" ca="1" si="35"/>
        <v>9.3398841569416235E-6</v>
      </c>
      <c r="CN149" s="49">
        <f t="shared" ca="1" si="35"/>
        <v>8.6882643320387205E-6</v>
      </c>
      <c r="CO149" s="49">
        <f t="shared" ca="1" si="35"/>
        <v>8.0821063553848566E-6</v>
      </c>
      <c r="CP149" s="49">
        <f t="shared" ca="1" si="35"/>
        <v>7.5182384701254476E-6</v>
      </c>
      <c r="CQ149" s="49">
        <f t="shared" ca="1" si="35"/>
        <v>6.993710204767858E-6</v>
      </c>
      <c r="CR149" s="49">
        <f t="shared" ca="1" si="35"/>
        <v>6.5057769346677754E-6</v>
      </c>
      <c r="CS149" s="49">
        <f t="shared" ca="1" si="35"/>
        <v>6.0518855206211856E-6</v>
      </c>
      <c r="CT149" s="49">
        <f t="shared" ca="1" si="35"/>
        <v>5.6296609494150565E-6</v>
      </c>
      <c r="CU149" s="49">
        <f t="shared" ca="1" si="35"/>
        <v>5.2368939064326106E-6</v>
      </c>
      <c r="CV149" s="49">
        <f t="shared" ca="1" si="35"/>
        <v>4.8715292152861494E-6</v>
      </c>
      <c r="CW149" s="49">
        <f t="shared" ca="1" si="35"/>
        <v>4.5316550839871152E-6</v>
      </c>
      <c r="CX149" s="49">
        <f t="shared" ca="1" si="35"/>
        <v>4.2154931013833637E-6</v>
      </c>
      <c r="CY149" s="49">
        <f t="shared" ca="1" si="35"/>
        <v>3.9213889315194074E-6</v>
      </c>
      <c r="CZ149" s="49">
        <f t="shared" ca="1" si="35"/>
        <v>3.6478036572273564E-6</v>
      </c>
      <c r="DA149" s="49">
        <f t="shared" ca="1" si="35"/>
        <v>3.3933057276533541E-6</v>
      </c>
      <c r="DB149" s="49">
        <f t="shared" ca="1" si="35"/>
        <v>3.156563467584516E-6</v>
      </c>
      <c r="DC149" s="49">
        <f t="shared" ca="1" si="35"/>
        <v>2.9363381093809448E-6</v>
      </c>
      <c r="DD149" s="49">
        <f t="shared" ca="1" si="35"/>
        <v>2.7314773110520417E-6</v>
      </c>
      <c r="DE149" s="49">
        <f t="shared" ca="1" si="35"/>
        <v>2.5409091265600382E-6</v>
      </c>
      <c r="DF149" s="49">
        <f t="shared" ca="1" si="35"/>
        <v>2.3636363968000358E-6</v>
      </c>
      <c r="DG149" s="49">
        <f t="shared" ca="1" si="35"/>
        <v>2.1987315319070096E-6</v>
      </c>
      <c r="DH149" s="49">
        <f t="shared" ca="1" si="35"/>
        <v>2.0453316575879159E-6</v>
      </c>
      <c r="DI149" s="49">
        <f t="shared" ca="1" si="35"/>
        <v>1.9026341000817821E-6</v>
      </c>
      <c r="DJ149" s="49">
        <f t="shared" ca="1" si="35"/>
        <v>1.7698921861225879E-6</v>
      </c>
      <c r="DK149" s="49">
        <f t="shared" ca="1" si="35"/>
        <v>1.6464113359279887E-6</v>
      </c>
      <c r="DL149" s="49">
        <f t="shared" ca="1" si="35"/>
        <v>1.531545428770222E-6</v>
      </c>
      <c r="DM149" s="49">
        <f t="shared" ca="1" si="35"/>
        <v>1.4246934221118346E-6</v>
      </c>
      <c r="DN149" s="49">
        <f t="shared" ca="1" si="35"/>
        <v>1.32529620661566E-6</v>
      </c>
      <c r="DO149" s="49">
        <f t="shared" ca="1" si="35"/>
        <v>1.232833680572707E-6</v>
      </c>
      <c r="DP149" s="49">
        <f t="shared" ca="1" si="35"/>
        <v>1.1468220284397272E-6</v>
      </c>
      <c r="DQ149" s="49">
        <f t="shared" ca="1" si="35"/>
        <v>1.0668111892462576E-6</v>
      </c>
      <c r="DR149" s="49">
        <f t="shared" ca="1" si="35"/>
        <v>9.9238250162442588E-7</v>
      </c>
      <c r="DS149" s="49">
        <f t="shared" ca="1" si="35"/>
        <v>9.2314651313900081E-7</v>
      </c>
      <c r="DT149" s="49">
        <f t="shared" ca="1" si="35"/>
        <v>8.5874094245488443E-7</v>
      </c>
      <c r="DU149" s="49">
        <f t="shared" ca="1" si="35"/>
        <v>7.9882878367896212E-7</v>
      </c>
      <c r="DV149" s="49">
        <f t="shared" ca="1" si="35"/>
        <v>7.43096542957174E-7</v>
      </c>
      <c r="DW149" s="49">
        <f t="shared" ca="1" si="35"/>
        <v>6.9125259809969678E-7</v>
      </c>
      <c r="DX149" s="49">
        <f t="shared" ca="1" si="35"/>
        <v>6.4302567265088074E-7</v>
      </c>
      <c r="DY149" s="49">
        <f t="shared" ca="1" si="35"/>
        <v>5.9816341641942394E-7</v>
      </c>
      <c r="DZ149" s="49">
        <f t="shared" ca="1" si="35"/>
        <v>5.5643108504132449E-7</v>
      </c>
      <c r="EA149" s="49">
        <f t="shared" ref="EA149:GE149" ca="1" si="36">EA143/EA146</f>
        <v>5.1761031166634838E-7</v>
      </c>
      <c r="EB149" s="49">
        <f t="shared" ca="1" si="36"/>
        <v>4.8149796434078919E-7</v>
      </c>
      <c r="EC149" s="49">
        <f t="shared" ca="1" si="36"/>
        <v>4.4790508310771088E-7</v>
      </c>
      <c r="ED149" s="49">
        <f t="shared" ca="1" si="36"/>
        <v>4.1665589126298684E-7</v>
      </c>
      <c r="EE149" s="49">
        <f t="shared" ca="1" si="36"/>
        <v>3.8758687559347611E-7</v>
      </c>
      <c r="EF149" s="49">
        <f t="shared" ca="1" si="36"/>
        <v>3.605459307846289E-7</v>
      </c>
      <c r="EG149" s="49">
        <f t="shared" ca="1" si="36"/>
        <v>3.3539156352058496E-7</v>
      </c>
      <c r="EH149" s="49">
        <f t="shared" ca="1" si="36"/>
        <v>3.1199215211217204E-7</v>
      </c>
      <c r="EI149" s="49">
        <f t="shared" ca="1" si="36"/>
        <v>2.9022525777876471E-7</v>
      </c>
      <c r="EJ149" s="49">
        <f t="shared" ca="1" si="36"/>
        <v>2.6997698398024624E-7</v>
      </c>
      <c r="EK149" s="49">
        <f t="shared" ca="1" si="36"/>
        <v>2.5114138044674062E-7</v>
      </c>
      <c r="EL149" s="49">
        <f t="shared" ca="1" si="36"/>
        <v>2.3361988878766569E-7</v>
      </c>
      <c r="EM149" s="49">
        <f t="shared" ca="1" si="36"/>
        <v>2.1732082677922393E-7</v>
      </c>
      <c r="EN149" s="49">
        <f t="shared" ca="1" si="36"/>
        <v>2.0215890863183619E-7</v>
      </c>
      <c r="EO149" s="49">
        <f t="shared" ca="1" si="36"/>
        <v>1.8805479872728947E-7</v>
      </c>
      <c r="EP149" s="49">
        <f t="shared" ca="1" si="36"/>
        <v>1.7493469649050183E-7</v>
      </c>
      <c r="EQ149" s="49">
        <f t="shared" ca="1" si="36"/>
        <v>1.6272995022372261E-7</v>
      </c>
      <c r="ER149" s="49">
        <f t="shared" ca="1" si="36"/>
        <v>1.5137669788253266E-7</v>
      </c>
      <c r="ES149" s="49">
        <f t="shared" ca="1" si="36"/>
        <v>1.4081553291398384E-7</v>
      </c>
      <c r="ET149" s="49">
        <f t="shared" ca="1" si="36"/>
        <v>1.3099119340835704E-7</v>
      </c>
      <c r="EU149" s="49">
        <f t="shared" ca="1" si="36"/>
        <v>1.2185227293800657E-7</v>
      </c>
      <c r="EV149" s="49">
        <f t="shared" ca="1" si="36"/>
        <v>1.1335095157023866E-7</v>
      </c>
      <c r="EW149" s="49">
        <f t="shared" ca="1" si="36"/>
        <v>1.0544274564673365E-7</v>
      </c>
      <c r="EX149" s="49">
        <f t="shared" ca="1" si="36"/>
        <v>9.808627502021734E-8</v>
      </c>
      <c r="EY149" s="49">
        <f t="shared" ca="1" si="36"/>
        <v>9.1243046530434729E-8</v>
      </c>
      <c r="EZ149" s="49">
        <f t="shared" ca="1" si="36"/>
        <v>8.4877252586450898E-8</v>
      </c>
      <c r="FA149" s="49">
        <f t="shared" ca="1" si="36"/>
        <v>7.8955583801349686E-8</v>
      </c>
      <c r="FB149" s="49">
        <f t="shared" ca="1" si="36"/>
        <v>7.3447054698929931E-8</v>
      </c>
      <c r="FC149" s="49">
        <f t="shared" ca="1" si="36"/>
        <v>6.8322841580399934E-8</v>
      </c>
      <c r="FD149" s="49">
        <f t="shared" ca="1" si="36"/>
        <v>6.3556131702697609E-8</v>
      </c>
      <c r="FE149" s="49">
        <f t="shared" ca="1" si="36"/>
        <v>5.9121982979253578E-8</v>
      </c>
      <c r="FF149" s="49">
        <f t="shared" ca="1" si="36"/>
        <v>5.4997193469073093E-8</v>
      </c>
      <c r="FG149" s="49">
        <f t="shared" ca="1" si="36"/>
        <v>5.1160179971230785E-8</v>
      </c>
      <c r="FH149" s="49">
        <f t="shared" ca="1" si="36"/>
        <v>4.7590865089517002E-8</v>
      </c>
      <c r="FI149" s="49">
        <f t="shared" ca="1" si="36"/>
        <v>4.4270572176294889E-8</v>
      </c>
      <c r="FJ149" s="49">
        <f t="shared" ca="1" si="36"/>
        <v>4.1181927605855705E-8</v>
      </c>
      <c r="FK149" s="49">
        <f t="shared" ca="1" si="36"/>
        <v>3.8308769865912284E-8</v>
      </c>
      <c r="FL149" s="49">
        <f t="shared" ca="1" si="36"/>
        <v>3.5636064991546307E-8</v>
      </c>
      <c r="FM149" s="49">
        <f t="shared" ca="1" si="36"/>
        <v>3.3149827899112838E-8</v>
      </c>
      <c r="FN149" s="49">
        <f t="shared" ca="1" si="36"/>
        <v>3.0837049208477062E-8</v>
      </c>
      <c r="FO149" s="49">
        <f t="shared" ca="1" si="36"/>
        <v>2.8685627170676335E-8</v>
      </c>
      <c r="FP149" s="49">
        <f t="shared" ca="1" si="36"/>
        <v>2.6684304344815192E-8</v>
      </c>
      <c r="FQ149" s="49">
        <f t="shared" ca="1" si="36"/>
        <v>2.4822608692851339E-8</v>
      </c>
      <c r="FR149" s="49">
        <f t="shared" ca="1" si="36"/>
        <v>2.3090798784047756E-8</v>
      </c>
      <c r="FS149" s="49">
        <f t="shared" ca="1" si="36"/>
        <v>2.1479812822370005E-8</v>
      </c>
      <c r="FT149" s="49">
        <f t="shared" ca="1" si="36"/>
        <v>1.9981221230111634E-8</v>
      </c>
      <c r="FU149" s="49">
        <f t="shared" ca="1" si="36"/>
        <v>1.8587182539638726E-8</v>
      </c>
      <c r="FV149" s="49">
        <f t="shared" ca="1" si="36"/>
        <v>1.729040236245463E-8</v>
      </c>
      <c r="FW149" s="49">
        <f t="shared" ca="1" si="36"/>
        <v>1.6084095220888029E-8</v>
      </c>
      <c r="FX149" s="49">
        <f t="shared" ca="1" si="36"/>
        <v>1.4961949042686539E-8</v>
      </c>
      <c r="FY149" s="49">
        <f t="shared" ca="1" si="36"/>
        <v>1.3918092132731661E-8</v>
      </c>
      <c r="FZ149" s="49">
        <f t="shared" ca="1" si="36"/>
        <v>1.2947062449052707E-8</v>
      </c>
      <c r="GA149" s="49">
        <f t="shared" ca="1" si="36"/>
        <v>1.2043779022374611E-8</v>
      </c>
      <c r="GB149" s="49">
        <f t="shared" ca="1" si="36"/>
        <v>1.12035153696508E-8</v>
      </c>
      <c r="GC149" s="49">
        <f t="shared" ca="1" si="36"/>
        <v>1.042187476246586E-8</v>
      </c>
      <c r="GD149" s="49">
        <f t="shared" ca="1" si="36"/>
        <v>9.6947672208984737E-9</v>
      </c>
      <c r="GE149" s="49">
        <f t="shared" ca="1" si="36"/>
        <v>9.0183881124636958E-9</v>
      </c>
    </row>
    <row r="150" spans="1:187" x14ac:dyDescent="0.2">
      <c r="A150" s="21"/>
      <c r="L150" s="21">
        <f ca="1">NPV(10/100,L143:GE143)</f>
        <v>9.5607121957952312</v>
      </c>
    </row>
    <row r="151" spans="1:187" x14ac:dyDescent="0.2">
      <c r="A151" s="21"/>
      <c r="L151" s="21">
        <f ca="1">NPV(10/100,L147:GE147)</f>
        <v>6.2176160152385952E-2</v>
      </c>
      <c r="M151">
        <f ca="1">L150/L151</f>
        <v>153.76813512386624</v>
      </c>
    </row>
    <row r="152" spans="1:187" x14ac:dyDescent="0.2">
      <c r="L152" s="21">
        <f ca="1">NPV(10/100,L148:GE148)</f>
        <v>3.5900613204512155E-2</v>
      </c>
      <c r="M152">
        <f ca="1">L150/L152</f>
        <v>266.31055412149885</v>
      </c>
    </row>
    <row r="153" spans="1:187" x14ac:dyDescent="0.2">
      <c r="L153" s="21">
        <f ca="1">NPV(10/100,L149:GE149)</f>
        <v>1.6663098479582424E-2</v>
      </c>
      <c r="M153">
        <f ca="1">L150/L153</f>
        <v>573.76556992147255</v>
      </c>
    </row>
    <row r="154" spans="1:187" x14ac:dyDescent="0.2">
      <c r="A154" t="s">
        <v>78</v>
      </c>
      <c r="B154" s="16">
        <v>100</v>
      </c>
      <c r="C154" s="16">
        <f>B154*(1+'Data Set'!$K$28/100)</f>
        <v>101.49578032020521</v>
      </c>
      <c r="D154" s="16">
        <f>C154*(1+'Data Set'!$K$28/100)</f>
        <v>103.01393422807355</v>
      </c>
      <c r="E154" s="16">
        <f>D154*(1+'Data Set'!$K$28/100)</f>
        <v>104.55479638332622</v>
      </c>
      <c r="F154" s="16">
        <f>E154*(1+'Data Set'!$K$28/100)</f>
        <v>106.11870645145864</v>
      </c>
      <c r="G154" s="16">
        <f>F154*(1+'Data Set'!$K$28/100)</f>
        <v>107.70600917861589</v>
      </c>
      <c r="H154" s="16">
        <f>G154*(1+'Data Set'!$K$28/100)</f>
        <v>109.31705446758804</v>
      </c>
      <c r="I154" s="16">
        <f>H154*(1+'Data Set'!$K$28/100)</f>
        <v>110.95219745494222</v>
      </c>
      <c r="J154" s="16">
        <f>I154*(1+'Data Set'!$K$28/100)</f>
        <v>112.61179858930848</v>
      </c>
      <c r="K154" s="16">
        <f>J154*(1+'Data Set'!$K$28/100)</f>
        <v>114.29622371083649</v>
      </c>
      <c r="L154" s="16">
        <f>K154</f>
        <v>114.29622371083649</v>
      </c>
    </row>
    <row r="155" spans="1:187" x14ac:dyDescent="0.2">
      <c r="B155" s="15">
        <f ca="1">E$86/B154</f>
        <v>6.0000000000000001E-3</v>
      </c>
      <c r="C155" s="15">
        <f ca="1">F$86/C154</f>
        <v>6.0298073286320303E-3</v>
      </c>
      <c r="D155" s="15">
        <f ca="1">G$86/D154</f>
        <v>6.0597627367374243E-3</v>
      </c>
      <c r="E155" s="15">
        <f ca="1">H$86/E154</f>
        <v>6.089866959958435E-3</v>
      </c>
      <c r="F155" s="15">
        <f ca="1">I$86/F154</f>
        <v>6.1201207375919057E-3</v>
      </c>
      <c r="G155" s="15">
        <f ca="1">J$86/G154</f>
        <v>6.1505248126074242E-3</v>
      </c>
      <c r="H155" s="15">
        <f ca="1">K$86/H154</f>
        <v>6.1810799316655658E-3</v>
      </c>
      <c r="I155" s="15">
        <f ca="1">L$86/I154</f>
        <v>6.2117868451362322E-3</v>
      </c>
      <c r="J155" s="15">
        <f ca="1">M$86/J154</f>
        <v>6.2426463071170836E-3</v>
      </c>
      <c r="K155" s="15">
        <f ca="1">N$86/K154</f>
        <v>6.2736590754520439E-3</v>
      </c>
      <c r="L155" s="15">
        <f ca="1">O$86/L154</f>
        <v>8.3648787672693931E-2</v>
      </c>
      <c r="AK155" s="8" t="s">
        <v>0</v>
      </c>
      <c r="AL155" s="8"/>
      <c r="AM155" s="8"/>
      <c r="AN155" s="8"/>
      <c r="AO155" s="8"/>
      <c r="AP155" s="9"/>
      <c r="AQ155" s="9"/>
    </row>
    <row r="156" spans="1:187" x14ac:dyDescent="0.2">
      <c r="A156" t="s">
        <v>79</v>
      </c>
      <c r="B156" s="16">
        <v>100</v>
      </c>
      <c r="C156" s="16">
        <f>B156*(1+'Data Set'!$K$51/100)</f>
        <v>102.0432431536902</v>
      </c>
      <c r="D156" s="16">
        <f>C156*(1+'Data Set'!$K$51/100)</f>
        <v>104.12823473323142</v>
      </c>
      <c r="E156" s="16">
        <f>D156*(1+'Data Set'!$K$51/100)</f>
        <v>106.25582776047663</v>
      </c>
      <c r="F156" s="16">
        <f>E156*(1+'Data Set'!$K$51/100)</f>
        <v>108.42689268658943</v>
      </c>
      <c r="G156" s="16">
        <f>F156*(1+'Data Set'!$K$51/100)</f>
        <v>110.64231774816719</v>
      </c>
      <c r="H156" s="16">
        <f>G156*(1+'Data Set'!$K$51/100)</f>
        <v>112.90300933064077</v>
      </c>
      <c r="I156" s="16">
        <f>H156*(1+'Data Set'!$K$51/100)</f>
        <v>115.2098923390993</v>
      </c>
      <c r="J156" s="16">
        <f>I156*(1+'Data Set'!$K$51/100)</f>
        <v>117.5639105766918</v>
      </c>
      <c r="K156" s="16">
        <f>J156*(1+'Data Set'!$K$51/100)</f>
        <v>119.96602713076052</v>
      </c>
      <c r="L156" s="16">
        <f>K156*(1+'Data Set'!$K$51/100)</f>
        <v>122.41722476686391</v>
      </c>
      <c r="AI156" s="1"/>
      <c r="AK156" s="7">
        <v>-3</v>
      </c>
      <c r="AL156" s="7">
        <v>-2</v>
      </c>
      <c r="AM156" s="7">
        <v>-1</v>
      </c>
      <c r="AN156" s="7">
        <v>0</v>
      </c>
      <c r="AO156" s="7">
        <v>1</v>
      </c>
      <c r="AP156" s="7">
        <v>2</v>
      </c>
      <c r="AQ156" s="7">
        <v>3</v>
      </c>
    </row>
    <row r="157" spans="1:187" x14ac:dyDescent="0.2">
      <c r="B157" s="15">
        <f ca="1">E$86/B156</f>
        <v>6.0000000000000001E-3</v>
      </c>
      <c r="C157" s="15">
        <f ca="1">F$86/C156</f>
        <v>5.997457363034313E-3</v>
      </c>
      <c r="D157" s="15">
        <f ca="1">G$86/D156</f>
        <v>5.9949158035690819E-3</v>
      </c>
      <c r="E157" s="15">
        <f ca="1">H$86/E156</f>
        <v>5.9923753211476912E-3</v>
      </c>
      <c r="F157" s="15">
        <f ca="1">I$86/F156</f>
        <v>5.9898359153137213E-3</v>
      </c>
      <c r="G157" s="15">
        <f ca="1">J$86/G156</f>
        <v>5.9872975856109407E-3</v>
      </c>
      <c r="H157" s="15">
        <f ca="1">K$86/H156</f>
        <v>5.9847603315833168E-3</v>
      </c>
      <c r="I157" s="15">
        <f ca="1">L$86/I156</f>
        <v>5.9822241527750048E-3</v>
      </c>
      <c r="J157" s="15">
        <f ca="1">M$86/J156</f>
        <v>5.9796890487303607E-3</v>
      </c>
      <c r="K157" s="15">
        <f ca="1">N$86/K156</f>
        <v>5.9771550189939232E-3</v>
      </c>
      <c r="L157" s="15">
        <f ca="1">O$86/L156</f>
        <v>7.8099634811901103E-2</v>
      </c>
      <c r="AI157" s="3"/>
      <c r="AJ157" s="6">
        <v>4</v>
      </c>
      <c r="AK157" s="22">
        <f>1/($AJ157/100-AK$156/100)</f>
        <v>14.285714285714285</v>
      </c>
      <c r="AL157" s="23">
        <f>1/($AJ157/100-AL$156/100)</f>
        <v>16.666666666666668</v>
      </c>
      <c r="AM157" s="23">
        <f>1/($AJ157/100-AM$156/100)</f>
        <v>20</v>
      </c>
      <c r="AN157" s="23">
        <f>1/($AJ157/100-AN$156/100)</f>
        <v>25</v>
      </c>
      <c r="AO157" s="23">
        <f>1/($AJ157/100-AO$156/100)</f>
        <v>33.333333333333336</v>
      </c>
      <c r="AP157" s="23">
        <f>1/($AJ157/100-AP$156/100)</f>
        <v>50</v>
      </c>
      <c r="AQ157" s="24">
        <f>1/($AJ157/100-AQ$156/100)</f>
        <v>99.999999999999986</v>
      </c>
    </row>
    <row r="158" spans="1:187" x14ac:dyDescent="0.2">
      <c r="A158" t="s">
        <v>80</v>
      </c>
      <c r="B158" s="16">
        <v>100</v>
      </c>
      <c r="C158" s="16">
        <f>B158*(1+'Data Set'!$K$74/100)</f>
        <v>104.14910390691783</v>
      </c>
      <c r="D158" s="16">
        <f>C158*(1+'Data Set'!$K$74/100)</f>
        <v>108.47035844613967</v>
      </c>
      <c r="E158" s="16">
        <f>D158*(1+'Data Set'!$K$74/100)</f>
        <v>112.97090632627622</v>
      </c>
      <c r="F158" s="16">
        <f>E158*(1+'Data Set'!$K$74/100)</f>
        <v>117.65818661434022</v>
      </c>
      <c r="G158" s="16">
        <f>F158*(1+'Data Set'!$K$74/100)</f>
        <v>122.53994703196449</v>
      </c>
      <c r="H158" s="16">
        <f>G158*(1+'Data Set'!$K$74/100)</f>
        <v>127.62425676180277</v>
      </c>
      <c r="I158" s="16">
        <f>H158*(1+'Data Set'!$K$74/100)</f>
        <v>132.91951978528158</v>
      </c>
      <c r="J158" s="16">
        <f>I158*(1+'Data Set'!$K$74/100)</f>
        <v>138.43448877374911</v>
      </c>
      <c r="K158" s="16">
        <f>J158*(1+'Data Set'!$K$74/100)</f>
        <v>144.17827955598244</v>
      </c>
      <c r="L158" s="16">
        <f>K158*(1+'Data Set'!$K$74/100)</f>
        <v>150.16038618596662</v>
      </c>
      <c r="AI158" s="10"/>
      <c r="AJ158" s="13">
        <v>6</v>
      </c>
      <c r="AK158" s="25">
        <f>1/($AJ158/100-AK$156/100)</f>
        <v>11.111111111111111</v>
      </c>
      <c r="AL158" s="26">
        <f>1/($AJ158/100-AL$156/100)</f>
        <v>12.5</v>
      </c>
      <c r="AM158" s="26">
        <f>1/($AJ158/100-AM$156/100)</f>
        <v>14.285714285714286</v>
      </c>
      <c r="AN158" s="26">
        <f>1/($AJ158/100-AN$156/100)</f>
        <v>16.666666666666668</v>
      </c>
      <c r="AO158" s="26">
        <f>1/($AJ158/100-AO$156/100)</f>
        <v>20</v>
      </c>
      <c r="AP158" s="26">
        <f>1/($AJ158/100-AP$156/100)</f>
        <v>25.000000000000004</v>
      </c>
      <c r="AQ158" s="27">
        <f>1/($AJ158/100-AQ$156/100)</f>
        <v>33.333333333333336</v>
      </c>
    </row>
    <row r="159" spans="1:187" x14ac:dyDescent="0.2">
      <c r="B159" s="15">
        <f ca="1">E$86/B158</f>
        <v>6.0000000000000001E-3</v>
      </c>
      <c r="C159" s="15">
        <f ca="1">F$86/C158</f>
        <v>5.8761907404116373E-3</v>
      </c>
      <c r="D159" s="15">
        <f ca="1">G$86/D158</f>
        <v>5.7549362696165769E-3</v>
      </c>
      <c r="E159" s="15">
        <f ca="1">H$86/E158</f>
        <v>5.6361838698633362E-3</v>
      </c>
      <c r="F159" s="15">
        <f ca="1">I$86/F158</f>
        <v>5.5198819112247275E-3</v>
      </c>
      <c r="G159" s="15">
        <f ca="1">J$86/G158</f>
        <v>5.4059798291507385E-3</v>
      </c>
      <c r="H159" s="15">
        <f ca="1">K$86/H158</f>
        <v>5.2944281024846097E-3</v>
      </c>
      <c r="I159" s="15">
        <f ca="1">L$86/I158</f>
        <v>5.1851782319325343E-3</v>
      </c>
      <c r="J159" s="15">
        <f ca="1">M$86/J158</f>
        <v>5.0781827189776583E-3</v>
      </c>
      <c r="K159" s="15">
        <f ca="1">N$86/K158</f>
        <v>4.9733950452291505E-3</v>
      </c>
      <c r="L159" s="15">
        <f ca="1">O$86/L158</f>
        <v>6.3670191531992715E-2</v>
      </c>
      <c r="AI159" s="12"/>
      <c r="AJ159" s="13">
        <v>8</v>
      </c>
      <c r="AK159" s="25">
        <f>1/($AJ159/100-AK$156/100)</f>
        <v>9.0909090909090917</v>
      </c>
      <c r="AL159" s="26">
        <f>1/($AJ159/100-AL$156/100)</f>
        <v>10</v>
      </c>
      <c r="AM159" s="26">
        <f>1/($AJ159/100-AM$156/100)</f>
        <v>11.111111111111111</v>
      </c>
      <c r="AN159" s="26">
        <f>1/($AJ159/100-AN$156/100)</f>
        <v>12.5</v>
      </c>
      <c r="AO159" s="26">
        <f>1/($AJ159/100-AO$156/100)</f>
        <v>14.285714285714285</v>
      </c>
      <c r="AP159" s="26">
        <f>1/($AJ159/100-AP$156/100)</f>
        <v>16.666666666666668</v>
      </c>
      <c r="AQ159" s="27">
        <f>1/($AJ159/100-AQ$156/100)</f>
        <v>20</v>
      </c>
    </row>
    <row r="160" spans="1:187" x14ac:dyDescent="0.2">
      <c r="A160" t="s">
        <v>76</v>
      </c>
      <c r="B160" s="16">
        <v>100</v>
      </c>
      <c r="C160" s="16">
        <f>B160*(1+'Data Set'!$K$97/100)</f>
        <v>110.97501701176242</v>
      </c>
      <c r="D160" s="16">
        <f>C160*(1+'Data Set'!$K$97/100)</f>
        <v>123.15454400760959</v>
      </c>
      <c r="E160" s="16">
        <f>D160*(1+'Data Set'!$K$97/100)</f>
        <v>136.67077616320319</v>
      </c>
      <c r="F160" s="16">
        <f>E160*(1+'Data Set'!$K$97/100)</f>
        <v>151.67041709722247</v>
      </c>
      <c r="G160" s="16">
        <f>F160*(1+'Data Set'!$K$97/100)</f>
        <v>168.31627117545366</v>
      </c>
      <c r="H160" s="16">
        <f>G160*(1+'Data Set'!$K$97/100)</f>
        <v>186.78901057052389</v>
      </c>
      <c r="I160" s="16">
        <f>H160*(1+'Data Set'!$K$97/100)</f>
        <v>207.28913625674159</v>
      </c>
      <c r="J160" s="16">
        <f>I160*(1+'Data Set'!$K$97/100)</f>
        <v>230.03915422445436</v>
      </c>
      <c r="K160" s="16">
        <f>J160*(1+'Data Set'!$K$97/100)</f>
        <v>255.28599053430261</v>
      </c>
      <c r="L160" s="16">
        <f>K160*(1+'Data Set'!$K$97/100)</f>
        <v>283.30367142408852</v>
      </c>
      <c r="AI160" s="12" t="s">
        <v>2</v>
      </c>
      <c r="AJ160" s="13">
        <v>10</v>
      </c>
      <c r="AK160" s="25">
        <f>1/($AJ160/100-AK$156/100)</f>
        <v>7.6923076923076916</v>
      </c>
      <c r="AL160" s="26">
        <f>1/($AJ160/100-AL$156/100)</f>
        <v>8.3333333333333321</v>
      </c>
      <c r="AM160" s="26">
        <f>1/($AJ160/100-AM$156/100)</f>
        <v>9.0909090909090917</v>
      </c>
      <c r="AN160" s="26">
        <f>1/($AJ160/100-AN$156/100)</f>
        <v>10</v>
      </c>
      <c r="AO160" s="26">
        <f>1/($AJ160/100-AO$156/100)</f>
        <v>11.111111111111109</v>
      </c>
      <c r="AP160" s="26">
        <f>1/($AJ160/100-AP$156/100)</f>
        <v>12.5</v>
      </c>
      <c r="AQ160" s="27">
        <f>1/($AJ160/100-AQ$156/100)</f>
        <v>14.285714285714285</v>
      </c>
    </row>
    <row r="161" spans="1:43" x14ac:dyDescent="0.2">
      <c r="B161" s="15">
        <f ca="1">E$86/B160</f>
        <v>6.0000000000000001E-3</v>
      </c>
      <c r="C161" s="15">
        <f ca="1">F$86/C160</f>
        <v>5.5147547302032236E-3</v>
      </c>
      <c r="D161" s="15">
        <f ca="1">G$86/D160</f>
        <v>5.0687532890498046E-3</v>
      </c>
      <c r="E161" s="15">
        <f ca="1">H$86/E160</f>
        <v>4.6588218628367591E-3</v>
      </c>
      <c r="F161" s="15">
        <f ca="1">I$86/F160</f>
        <v>4.2820433175422019E-3</v>
      </c>
      <c r="G161" s="15">
        <f ca="1">J$86/G160</f>
        <v>3.9357364400584927E-3</v>
      </c>
      <c r="H161" s="15">
        <f ca="1">K$86/H160</f>
        <v>3.6174368582742949E-3</v>
      </c>
      <c r="I161" s="15">
        <f ca="1">L$86/I160</f>
        <v>3.3248795042299419E-3</v>
      </c>
      <c r="J161" s="15">
        <f ca="1">M$86/J160</f>
        <v>3.055982495551304E-3</v>
      </c>
      <c r="K161" s="15">
        <f ca="1">N$86/K160</f>
        <v>2.8088323204599674E-3</v>
      </c>
      <c r="L161" s="15">
        <f ca="1">O$86/L160</f>
        <v>3.3747323149464714E-2</v>
      </c>
      <c r="AI161" s="12"/>
      <c r="AJ161" s="13">
        <v>12</v>
      </c>
      <c r="AK161" s="25">
        <f>1/($AJ161/100-AK$156/100)</f>
        <v>6.666666666666667</v>
      </c>
      <c r="AL161" s="26">
        <f>1/($AJ161/100-AL$156/100)</f>
        <v>7.1428571428571432</v>
      </c>
      <c r="AM161" s="26">
        <f>1/($AJ161/100-AM$156/100)</f>
        <v>7.6923076923076916</v>
      </c>
      <c r="AN161" s="26">
        <f>1/($AJ161/100-AN$156/100)</f>
        <v>8.3333333333333339</v>
      </c>
      <c r="AO161" s="26">
        <f>1/($AJ161/100-AO$156/100)</f>
        <v>9.0909090909090917</v>
      </c>
      <c r="AP161" s="26">
        <f>1/($AJ161/100-AP$156/100)</f>
        <v>10</v>
      </c>
      <c r="AQ161" s="27">
        <f>1/($AJ161/100-AQ$156/100)</f>
        <v>11.111111111111111</v>
      </c>
    </row>
    <row r="162" spans="1:43" x14ac:dyDescent="0.2">
      <c r="A162" t="s">
        <v>81</v>
      </c>
      <c r="B162" s="16">
        <v>100</v>
      </c>
      <c r="C162" s="16">
        <f>B162*(1+'Data Set'!$K$111/100)</f>
        <v>107.00884611645766</v>
      </c>
      <c r="D162" s="16">
        <f>C162*(1+'Data Set'!$K$111/100)</f>
        <v>114.50893147175717</v>
      </c>
      <c r="E162" s="16">
        <f>D162*(1+'Data Set'!$K$111/100)</f>
        <v>122.5346862682126</v>
      </c>
      <c r="F162" s="16">
        <f>E162*(1+'Data Set'!$K$111/100)</f>
        <v>131.12295386803581</v>
      </c>
      <c r="G162" s="16">
        <f>F162*(1+'Data Set'!$K$111/100)</f>
        <v>140.3131599280002</v>
      </c>
      <c r="H162" s="16">
        <f>G162*(1+'Data Set'!$K$111/100)</f>
        <v>150.14749338849288</v>
      </c>
      <c r="I162" s="16">
        <f>H162*(1+'Data Set'!$K$111/100)</f>
        <v>160.67110014781079</v>
      </c>
      <c r="J162" s="16">
        <f>I162*(1+'Data Set'!$K$111/100)</f>
        <v>171.93229031079045</v>
      </c>
      <c r="K162" s="16">
        <f>J162*(1+'Data Set'!$K$111/100)</f>
        <v>183.982759963175</v>
      </c>
      <c r="L162" s="16">
        <f>K162*(1+'Data Set'!$K$111/100)</f>
        <v>196.87782848980561</v>
      </c>
      <c r="AI162" s="12"/>
      <c r="AJ162" s="13">
        <v>14</v>
      </c>
      <c r="AK162" s="25">
        <f>1/($AJ162/100-AK$156/100)</f>
        <v>5.8823529411764701</v>
      </c>
      <c r="AL162" s="26">
        <f>1/($AJ162/100-AL$156/100)</f>
        <v>6.25</v>
      </c>
      <c r="AM162" s="26">
        <f>1/($AJ162/100-AM$156/100)</f>
        <v>6.6666666666666661</v>
      </c>
      <c r="AN162" s="26">
        <f>1/($AJ162/100-AN$156/100)</f>
        <v>7.1428571428571423</v>
      </c>
      <c r="AO162" s="26">
        <f>1/($AJ162/100-AO$156/100)</f>
        <v>7.6923076923076916</v>
      </c>
      <c r="AP162" s="26">
        <f>1/($AJ162/100-AP$156/100)</f>
        <v>8.3333333333333321</v>
      </c>
      <c r="AQ162" s="27">
        <f>1/($AJ162/100-AQ$156/100)</f>
        <v>9.0909090909090899</v>
      </c>
    </row>
    <row r="163" spans="1:43" x14ac:dyDescent="0.2">
      <c r="B163" s="15">
        <f ca="1">E$86/B162</f>
        <v>6.0000000000000001E-3</v>
      </c>
      <c r="C163" s="15">
        <f ca="1">F$86/C162</f>
        <v>5.7191533430232559E-3</v>
      </c>
      <c r="D163" s="15">
        <f ca="1">G$86/D162</f>
        <v>5.4514524935023474E-3</v>
      </c>
      <c r="E163" s="15">
        <f ca="1">H$86/E162</f>
        <v>5.1962821254244018E-3</v>
      </c>
      <c r="F163" s="15">
        <f ca="1">I$86/F162</f>
        <v>4.9530557148188253E-3</v>
      </c>
      <c r="G163" s="15">
        <f ca="1">J$86/G162</f>
        <v>4.7212141915977546E-3</v>
      </c>
      <c r="H163" s="15">
        <f ca="1">K$86/H162</f>
        <v>4.5002246545008569E-3</v>
      </c>
      <c r="I163" s="15">
        <f ca="1">L$86/I162</f>
        <v>4.2895791461907079E-3</v>
      </c>
      <c r="J163" s="15">
        <f ca="1">M$86/J162</f>
        <v>4.0887934856832378E-3</v>
      </c>
      <c r="K163" s="15">
        <f ca="1">N$86/K162</f>
        <v>3.8974061554295E-3</v>
      </c>
      <c r="L163" s="15">
        <f ca="1">O$86/L162</f>
        <v>4.8561793993342144E-2</v>
      </c>
      <c r="AI163" s="3"/>
      <c r="AJ163" s="14">
        <v>16</v>
      </c>
      <c r="AK163" s="28">
        <f>1/($AJ163/100-AK$156/100)</f>
        <v>5.2631578947368425</v>
      </c>
      <c r="AL163" s="29">
        <f>1/($AJ163/100-AL$156/100)</f>
        <v>5.5555555555555554</v>
      </c>
      <c r="AM163" s="29">
        <f>1/($AJ163/100-AM$156/100)</f>
        <v>5.8823529411764701</v>
      </c>
      <c r="AN163" s="29">
        <f>1/($AJ163/100-AN$156/100)</f>
        <v>6.25</v>
      </c>
      <c r="AO163" s="29">
        <f>1/($AJ163/100-AO$156/100)</f>
        <v>6.666666666666667</v>
      </c>
      <c r="AP163" s="29">
        <f>1/($AJ163/100-AP$156/100)</f>
        <v>7.1428571428571423</v>
      </c>
      <c r="AQ163" s="30">
        <f>1/($AJ163/100-AQ$156/100)</f>
        <v>7.6923076923076916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I163"/>
  <sheetViews>
    <sheetView showGridLines="0" topLeftCell="A44" workbookViewId="0">
      <selection activeCell="F140" sqref="F140"/>
    </sheetView>
  </sheetViews>
  <sheetFormatPr defaultRowHeight="11.25" x14ac:dyDescent="0.2"/>
  <cols>
    <col min="1" max="2" width="10.33203125" bestFit="1" customWidth="1"/>
    <col min="3" max="15" width="8.83203125" customWidth="1"/>
    <col min="16" max="19" width="9.6640625" bestFit="1" customWidth="1"/>
    <col min="20" max="20" width="10.1640625" bestFit="1" customWidth="1"/>
    <col min="21" max="146" width="9.5" bestFit="1" customWidth="1"/>
    <col min="147" max="174" width="10" bestFit="1" customWidth="1"/>
  </cols>
  <sheetData>
    <row r="1" spans="1:49" hidden="1" x14ac:dyDescent="0.2"/>
    <row r="2" spans="1:49" hidden="1" x14ac:dyDescent="0.2"/>
    <row r="3" spans="1:49" hidden="1" x14ac:dyDescent="0.2">
      <c r="A3" s="80">
        <v>1</v>
      </c>
      <c r="B3" s="21" t="s">
        <v>36</v>
      </c>
      <c r="D3" s="81">
        <v>30</v>
      </c>
      <c r="E3" s="21" t="s">
        <v>38</v>
      </c>
      <c r="F3" s="21"/>
      <c r="G3" s="21"/>
      <c r="H3" s="21"/>
      <c r="I3" s="21"/>
      <c r="J3" s="21"/>
      <c r="K3" s="21"/>
      <c r="L3" s="21"/>
      <c r="M3" s="21"/>
      <c r="N3" s="21"/>
    </row>
    <row r="4" spans="1:49" hidden="1" x14ac:dyDescent="0.2">
      <c r="A4" s="81">
        <v>10</v>
      </c>
      <c r="B4" s="21" t="s">
        <v>97</v>
      </c>
      <c r="D4" s="81">
        <v>10</v>
      </c>
      <c r="E4" t="s">
        <v>2</v>
      </c>
      <c r="F4" s="21"/>
      <c r="G4" s="21"/>
      <c r="H4" s="21"/>
      <c r="I4" s="21"/>
      <c r="J4" s="21"/>
      <c r="K4" s="21"/>
      <c r="L4" s="21"/>
      <c r="M4" s="21"/>
      <c r="N4" s="21"/>
    </row>
    <row r="5" spans="1:49" hidden="1" x14ac:dyDescent="0.2">
      <c r="A5" s="98">
        <v>0</v>
      </c>
      <c r="B5" s="21" t="s">
        <v>98</v>
      </c>
      <c r="D5" s="21"/>
      <c r="E5" s="21" t="s">
        <v>99</v>
      </c>
      <c r="F5" s="21"/>
      <c r="G5" s="21"/>
      <c r="H5" s="21"/>
      <c r="I5" s="21"/>
      <c r="J5" s="21"/>
      <c r="K5" s="21"/>
      <c r="L5" s="21"/>
      <c r="M5" s="21"/>
      <c r="N5" s="21"/>
    </row>
    <row r="6" spans="1:49" hidden="1" x14ac:dyDescent="0.2">
      <c r="A6" s="81"/>
      <c r="B6" s="21"/>
    </row>
    <row r="7" spans="1:49" hidden="1" x14ac:dyDescent="0.2">
      <c r="A7" s="85" t="s">
        <v>101</v>
      </c>
      <c r="B7" s="21"/>
    </row>
    <row r="8" spans="1:49" ht="3" hidden="1" customHeight="1" x14ac:dyDescent="0.2">
      <c r="A8" s="2"/>
      <c r="B8" s="19"/>
      <c r="C8" s="82"/>
      <c r="D8" s="2"/>
      <c r="E8" s="2"/>
      <c r="F8" s="2"/>
      <c r="G8" s="2"/>
      <c r="H8" s="2"/>
      <c r="I8" s="2"/>
    </row>
    <row r="9" spans="1:49" hidden="1" x14ac:dyDescent="0.2">
      <c r="C9" s="4" t="s">
        <v>39</v>
      </c>
      <c r="D9" s="4"/>
      <c r="E9" s="4"/>
      <c r="F9" s="4"/>
      <c r="G9" s="4"/>
      <c r="H9" s="4"/>
      <c r="I9" s="4"/>
    </row>
    <row r="10" spans="1:49" hidden="1" x14ac:dyDescent="0.2">
      <c r="C10" s="20">
        <v>-6</v>
      </c>
      <c r="D10" s="20">
        <v>-4</v>
      </c>
      <c r="E10" s="20">
        <v>-2</v>
      </c>
      <c r="F10" s="20">
        <v>0</v>
      </c>
      <c r="G10" s="20">
        <v>2</v>
      </c>
      <c r="H10" s="20">
        <v>4</v>
      </c>
      <c r="I10" s="20">
        <v>6</v>
      </c>
      <c r="L10" s="31"/>
    </row>
    <row r="11" spans="1:49" hidden="1" x14ac:dyDescent="0.2">
      <c r="A11" s="10"/>
      <c r="B11" s="33">
        <v>4</v>
      </c>
      <c r="C11" s="15">
        <f ca="1">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EBITDA*((1+C$10/100)^9)*(1-(TaxRate+Capex-NWC)/100))+(EBITDA*((1+C$10/100)^9)*$B11/(1+WACC/100)^10))</f>
        <v>3.8549342929166892</v>
      </c>
      <c r="D11" s="15">
        <f ca="1">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EBITDA*((1+D$10/100)^9)*(1-(TaxRate+Capex-NWC)/100))+(EBITDA*((1+D$10/100)^9)*$B11/(1+WACC/100)^10))</f>
        <v>4.25519979030949</v>
      </c>
      <c r="E11" s="15">
        <f ca="1">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EBITDA*((1+E$10/100)^9)*(1-(TaxRate+Capex-NWC)/100))+(EBITDA*((1+E$10/100)^9)*$B11/(1+WACC/100)^10))</f>
        <v>4.710698730710444</v>
      </c>
      <c r="F11" s="15">
        <f ca="1">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EBITDA*((1+F$10/100)^9)*(1-(TaxRate+Capex-NWC)/100))+(EBITDA*((1+F$10/100)^9)*$B11/(1+WACC/100)^10))</f>
        <v>5.228913421140934</v>
      </c>
      <c r="G11" s="15">
        <f ca="1">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EBITDA*((1+G$10/100)^9)*(1-(TaxRate+Capex-NWC)/100))+(EBITDA*((1+G$10/100)^9)*$B11/(1+WACC/100)^10))</f>
        <v>5.8182262917100616</v>
      </c>
      <c r="H11" s="15">
        <f ca="1">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EBITDA*((1+H$10/100)^9)*(1-(TaxRate+Capex-NWC)/100))+(EBITDA*((1+H$10/100)^9)*$B11/(1+WACC/100)^10))</f>
        <v>6.4880107645127172</v>
      </c>
      <c r="I11" s="15">
        <f ca="1">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EBITDA*((1+I$10/100)^9)*(1-(TaxRate+Capex-NWC)/100))+(EBITDA*((1+I$10/100)^9)*$B11/(1+WACC/100)^10))</f>
        <v>7.2487294242170401</v>
      </c>
      <c r="J11" s="36"/>
      <c r="K11" s="36"/>
      <c r="L11" s="93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</row>
    <row r="12" spans="1:49" hidden="1" x14ac:dyDescent="0.2">
      <c r="A12" s="10"/>
      <c r="B12" s="34">
        <v>6</v>
      </c>
      <c r="C12" s="32">
        <f ca="1">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EBITDA*((1+C$10/100)^9)*(1-(TaxRate+Capex-NWC)/100))+(EBITDA*((1+C$10/100)^9)*$B12/(1+WACC/100)^10))</f>
        <v>4.2967628946711791</v>
      </c>
      <c r="D12" s="32">
        <f ca="1">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EBITDA*((1+D$10/100)^9)*(1-(TaxRate+Capex-NWC)/100))+(EBITDA*((1+D$10/100)^9)*$B12/(1+WACC/100)^10))</f>
        <v>4.7892034598933844</v>
      </c>
      <c r="E12" s="32">
        <f ca="1">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EBITDA*((1+E$10/100)^9)*(1-(TaxRate+Capex-NWC)/100))+(EBITDA*((1+E$10/100)^9)*$B12/(1+WACC/100)^10))</f>
        <v>5.3535904402427814</v>
      </c>
      <c r="F12" s="32">
        <f ca="1">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EBITDA*((1+F$10/100)^9)*(1-(TaxRate+Capex-NWC)/100))+(EBITDA*((1+F$10/100)^9)*$B12/(1+WACC/100)^10))</f>
        <v>5.9999999999999964</v>
      </c>
      <c r="G12" s="32">
        <f ca="1">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EBITDA*((1+G$10/100)^9)*(1-(TaxRate+Capex-NWC)/100))+(EBITDA*((1+G$10/100)^9)*$B12/(1+WACC/100)^10))</f>
        <v>6.7397461318689302</v>
      </c>
      <c r="H12" s="32">
        <f ca="1">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EBITDA*((1+H$10/100)^9)*(1-(TaxRate+Capex-NWC)/100))+(EBITDA*((1+H$10/100)^9)*$B12/(1+WACC/100)^10))</f>
        <v>7.5855074006024923</v>
      </c>
      <c r="I12" s="32">
        <f ca="1">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EBITDA*((1+I$10/100)^9)*(1-(TaxRate+Capex-NWC)/100))+(EBITDA*((1+I$10/100)^9)*$B12/(1+WACC/100)^10))</f>
        <v>8.5514639747687973</v>
      </c>
      <c r="J12" s="86"/>
      <c r="K12" s="36"/>
      <c r="L12" s="93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49" hidden="1" x14ac:dyDescent="0.2">
      <c r="A13" s="50" t="s">
        <v>3</v>
      </c>
      <c r="B13" s="34">
        <v>8</v>
      </c>
      <c r="C13" s="32">
        <f ca="1">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EBITDA*((1+C$10/100)^9)*(1-(TaxRate+Capex-NWC)/100))+(EBITDA*((1+C$10/100)^9)*$B13/(1+WACC/100)^10))</f>
        <v>4.7385914964256681</v>
      </c>
      <c r="D13" s="32">
        <f ca="1">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EBITDA*((1+D$10/100)^9)*(1-(TaxRate+Capex-NWC)/100))+(EBITDA*((1+D$10/100)^9)*$B13/(1+WACC/100)^10))</f>
        <v>5.3232071294772805</v>
      </c>
      <c r="E13" s="32">
        <f ca="1">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EBITDA*((1+E$10/100)^9)*(1-(TaxRate+Capex-NWC)/100))+(EBITDA*((1+E$10/100)^9)*$B13/(1+WACC/100)^10))</f>
        <v>5.996482149775118</v>
      </c>
      <c r="F13" s="32">
        <f ca="1">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EBITDA*((1+F$10/100)^9)*(1-(TaxRate+Capex-NWC)/100))+(EBITDA*((1+F$10/100)^9)*$B13/(1+WACC/100)^10))</f>
        <v>6.7710865788590597</v>
      </c>
      <c r="G13" s="32">
        <f ca="1">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EBITDA*((1+G$10/100)^9)*(1-(TaxRate+Capex-NWC)/100))+(EBITDA*((1+G$10/100)^9)*$B13/(1+WACC/100)^10))</f>
        <v>7.6612659720277971</v>
      </c>
      <c r="H13" s="32">
        <f ca="1">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EBITDA*((1+H$10/100)^9)*(1-(TaxRate+Capex-NWC)/100))+(EBITDA*((1+H$10/100)^9)*$B13/(1+WACC/100)^10))</f>
        <v>8.6830040366922674</v>
      </c>
      <c r="I13" s="32">
        <f ca="1">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EBITDA*((1+I$10/100)^9)*(1-(TaxRate+Capex-NWC)/100))+(EBITDA*((1+I$10/100)^9)*$B13/(1+WACC/100)^10))</f>
        <v>9.8541985253205553</v>
      </c>
      <c r="J13" s="86"/>
      <c r="K13" s="36"/>
      <c r="L13" s="93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49" hidden="1" x14ac:dyDescent="0.2">
      <c r="A14" s="35" t="s">
        <v>37</v>
      </c>
      <c r="B14" s="34">
        <v>10</v>
      </c>
      <c r="C14" s="32">
        <f ca="1">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EBITDA*((1+C$10/100)^9)*(1-(TaxRate+Capex-NWC)/100))+(EBITDA*((1+C$10/100)^9)*$B14/(1+WACC/100)^10))</f>
        <v>5.1804200981801571</v>
      </c>
      <c r="D14" s="32">
        <f ca="1">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EBITDA*((1+D$10/100)^9)*(1-(TaxRate+Capex-NWC)/100))+(EBITDA*((1+D$10/100)^9)*$B14/(1+WACC/100)^10))</f>
        <v>5.8572107990611748</v>
      </c>
      <c r="E14" s="32">
        <f ca="1">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EBITDA*((1+E$10/100)^9)*(1-(TaxRate+Capex-NWC)/100))+(EBITDA*((1+E$10/100)^9)*$B14/(1+WACC/100)^10))</f>
        <v>6.6393738593074545</v>
      </c>
      <c r="F14" s="32">
        <f ca="1">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EBITDA*((1+F$10/100)^9)*(1-(TaxRate+Capex-NWC)/100))+(EBITDA*((1+F$10/100)^9)*$B14/(1+WACC/100)^10))</f>
        <v>7.542173157718123</v>
      </c>
      <c r="G14" s="32">
        <f ca="1">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EBITDA*((1+G$10/100)^9)*(1-(TaxRate+Capex-NWC)/100))+(EBITDA*((1+G$10/100)^9)*$B14/(1+WACC/100)^10))</f>
        <v>8.582785812186664</v>
      </c>
      <c r="H14" s="32">
        <f ca="1">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EBITDA*((1+H$10/100)^9)*(1-(TaxRate+Capex-NWC)/100))+(EBITDA*((1+H$10/100)^9)*$B14/(1+WACC/100)^10))</f>
        <v>9.7805006727820434</v>
      </c>
      <c r="I14" s="32">
        <f ca="1">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EBITDA*((1+I$10/100)^9)*(1-(TaxRate+Capex-NWC)/100))+(EBITDA*((1+I$10/100)^9)*$B14/(1+WACC/100)^10))</f>
        <v>11.156933075872313</v>
      </c>
      <c r="J14" s="86"/>
      <c r="K14" s="17"/>
      <c r="L14" s="93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49" hidden="1" x14ac:dyDescent="0.2">
      <c r="A15" s="35" t="s">
        <v>5</v>
      </c>
      <c r="B15" s="34">
        <v>12</v>
      </c>
      <c r="C15" s="32">
        <f ca="1">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EBITDA*((1+C$10/100)^9)*(1-(TaxRate+Capex-NWC)/100))+(EBITDA*((1+C$10/100)^9)*$B15/(1+WACC/100)^10))</f>
        <v>5.6222486999346462</v>
      </c>
      <c r="D15" s="32">
        <f ca="1">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EBITDA*((1+D$10/100)^9)*(1-(TaxRate+Capex-NWC)/100))+(EBITDA*((1+D$10/100)^9)*$B15/(1+WACC/100)^10))</f>
        <v>6.39121446864507</v>
      </c>
      <c r="E15" s="32">
        <f ca="1">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EBITDA*((1+E$10/100)^9)*(1-(TaxRate+Capex-NWC)/100))+(EBITDA*((1+E$10/100)^9)*$B15/(1+WACC/100)^10))</f>
        <v>7.2822655688397919</v>
      </c>
      <c r="F15" s="32">
        <f ca="1">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EBITDA*((1+F$10/100)^9)*(1-(TaxRate+Capex-NWC)/100))+(EBITDA*((1+F$10/100)^9)*$B15/(1+WACC/100)^10))</f>
        <v>8.3132597365771854</v>
      </c>
      <c r="G15" s="32">
        <f ca="1">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EBITDA*((1+G$10/100)^9)*(1-(TaxRate+Capex-NWC)/100))+(EBITDA*((1+G$10/100)^9)*$B15/(1+WACC/100)^10))</f>
        <v>9.5043056523455327</v>
      </c>
      <c r="H15" s="32">
        <f ca="1">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EBITDA*((1+H$10/100)^9)*(1-(TaxRate+Capex-NWC)/100))+(EBITDA*((1+H$10/100)^9)*$B15/(1+WACC/100)^10))</f>
        <v>10.877997308871819</v>
      </c>
      <c r="I15" s="32">
        <f ca="1">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EBITDA*((1+I$10/100)^9)*(1-(TaxRate+Capex-NWC)/100))+(EBITDA*((1+I$10/100)^9)*$B15/(1+WACC/100)^10))</f>
        <v>12.459667626424071</v>
      </c>
      <c r="J15" s="36"/>
      <c r="K15" s="36"/>
      <c r="L15" s="93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49" hidden="1" x14ac:dyDescent="0.2">
      <c r="A16" s="10"/>
      <c r="B16" s="34">
        <v>14</v>
      </c>
      <c r="C16" s="32">
        <f ca="1">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EBITDA*((1+C$10/100)^9)*(1-(TaxRate+Capex-NWC)/100))+(EBITDA*((1+C$10/100)^9)*$B16/(1+WACC/100)^10))</f>
        <v>6.0640773016891361</v>
      </c>
      <c r="D16" s="32">
        <f ca="1">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EBITDA*((1+D$10/100)^9)*(1-(TaxRate+Capex-NWC)/100))+(EBITDA*((1+D$10/100)^9)*$B16/(1+WACC/100)^10))</f>
        <v>6.9252181382289653</v>
      </c>
      <c r="E16" s="32">
        <f ca="1">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EBITDA*((1+E$10/100)^9)*(1-(TaxRate+Capex-NWC)/100))+(EBITDA*((1+E$10/100)^9)*$B16/(1+WACC/100)^10))</f>
        <v>7.9251572783721294</v>
      </c>
      <c r="F16" s="32">
        <f ca="1">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EBITDA*((1+F$10/100)^9)*(1-(TaxRate+Capex-NWC)/100))+(EBITDA*((1+F$10/100)^9)*$B16/(1+WACC/100)^10))</f>
        <v>9.0843463154362478</v>
      </c>
      <c r="G16" s="32">
        <f ca="1">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EBITDA*((1+G$10/100)^9)*(1-(TaxRate+Capex-NWC)/100))+(EBITDA*((1+G$10/100)^9)*$B16/(1+WACC/100)^10))</f>
        <v>10.4258254925044</v>
      </c>
      <c r="H16" s="32">
        <f ca="1">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EBITDA*((1+H$10/100)^9)*(1-(TaxRate+Capex-NWC)/100))+(EBITDA*((1+H$10/100)^9)*$B16/(1+WACC/100)^10))</f>
        <v>11.975493944961594</v>
      </c>
      <c r="I16" s="32">
        <f ca="1">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EBITDA*((1+I$10/100)^9)*(1-(TaxRate+Capex-NWC)/100))+(EBITDA*((1+I$10/100)^9)*$B16/(1+WACC/100)^10))</f>
        <v>13.762402176975828</v>
      </c>
      <c r="J16" s="86"/>
      <c r="K16" s="86"/>
      <c r="L16" s="93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1:23" hidden="1" x14ac:dyDescent="0.2">
      <c r="A17" s="10"/>
      <c r="B17" s="34">
        <v>16</v>
      </c>
      <c r="C17" s="32">
        <f ca="1">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EBITDA*((1+C$10/100)^9)*(1-(TaxRate+Capex-NWC)/100))+(EBITDA*((1+C$10/100)^9)*$B17/(1+WACC/100)^10))</f>
        <v>6.5059059034436251</v>
      </c>
      <c r="D17" s="32">
        <f ca="1">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EBITDA*((1+D$10/100)^9)*(1-(TaxRate+Capex-NWC)/100))+(EBITDA*((1+D$10/100)^9)*$B17/(1+WACC/100)^10))</f>
        <v>7.4592218078128605</v>
      </c>
      <c r="E17" s="32">
        <f ca="1">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EBITDA*((1+E$10/100)^9)*(1-(TaxRate+Capex-NWC)/100))+(EBITDA*((1+E$10/100)^9)*$B17/(1+WACC/100)^10))</f>
        <v>8.568048987904465</v>
      </c>
      <c r="F17" s="32">
        <f ca="1">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EBITDA*((1+F$10/100)^9)*(1-(TaxRate+Capex-NWC)/100))+(EBITDA*((1+F$10/100)^9)*$B17/(1+WACC/100)^10))</f>
        <v>9.855432894295312</v>
      </c>
      <c r="G17" s="32">
        <f ca="1">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EBITDA*((1+G$10/100)^9)*(1-(TaxRate+Capex-NWC)/100))+(EBITDA*((1+G$10/100)^9)*$B17/(1+WACC/100)^10))</f>
        <v>11.347345332663267</v>
      </c>
      <c r="H17" s="32">
        <f ca="1">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EBITDA*((1+H$10/100)^9)*(1-(TaxRate+Capex-NWC)/100))+(EBITDA*((1+H$10/100)^9)*$B17/(1+WACC/100)^10))</f>
        <v>13.072990581051368</v>
      </c>
      <c r="I17" s="32">
        <f ca="1">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EBITDA*((1+I$10/100)^9)*(1-(TaxRate+Capex-NWC)/100))+(EBITDA*((1+I$10/100)^9)*$B17/(1+WACC/100)^10))</f>
        <v>15.065136727527586</v>
      </c>
      <c r="J17" s="86"/>
      <c r="K17" s="86"/>
      <c r="L17" s="93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</row>
    <row r="18" spans="1:23" hidden="1" x14ac:dyDescent="0.2"/>
    <row r="19" spans="1:23" hidden="1" x14ac:dyDescent="0.2"/>
    <row r="20" spans="1:23" hidden="1" x14ac:dyDescent="0.2">
      <c r="A20" s="5" t="s">
        <v>40</v>
      </c>
    </row>
    <row r="21" spans="1:23" ht="3" hidden="1" customHeight="1" x14ac:dyDescent="0.2">
      <c r="A21" s="88"/>
      <c r="B21" s="88"/>
      <c r="C21" s="88"/>
      <c r="D21" s="88"/>
      <c r="E21" s="88"/>
      <c r="F21" s="88"/>
      <c r="G21" s="88"/>
      <c r="H21" s="88"/>
      <c r="I21" s="88"/>
    </row>
    <row r="22" spans="1:23" hidden="1" x14ac:dyDescent="0.2">
      <c r="C22" s="4" t="s">
        <v>39</v>
      </c>
      <c r="D22" s="4"/>
      <c r="E22" s="4"/>
      <c r="F22" s="4"/>
      <c r="G22" s="4"/>
      <c r="H22" s="4"/>
      <c r="I22" s="4"/>
    </row>
    <row r="23" spans="1:23" hidden="1" x14ac:dyDescent="0.2">
      <c r="C23" s="20">
        <f>C10</f>
        <v>-6</v>
      </c>
      <c r="D23" s="20">
        <f t="shared" ref="D23:I23" si="0">D10</f>
        <v>-4</v>
      </c>
      <c r="E23" s="20">
        <f t="shared" si="0"/>
        <v>-2</v>
      </c>
      <c r="F23" s="20">
        <f t="shared" si="0"/>
        <v>0</v>
      </c>
      <c r="G23" s="20">
        <f t="shared" si="0"/>
        <v>2</v>
      </c>
      <c r="H23" s="20">
        <f t="shared" si="0"/>
        <v>4</v>
      </c>
      <c r="I23" s="20">
        <f t="shared" si="0"/>
        <v>6</v>
      </c>
    </row>
    <row r="24" spans="1:23" hidden="1" x14ac:dyDescent="0.2">
      <c r="A24" s="10"/>
      <c r="B24" s="33">
        <f>B11</f>
        <v>4</v>
      </c>
      <c r="C24" s="11">
        <f ca="1">(EBITDA*((1+C$10/100)^9)*$B24/(1+WACC/100)^10)/(NPV(WACC/100,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EBITDA*((1+C$10/100)^9)*(1-(TaxRate+Capex-NWC)/100))+(EBITDA*((1+C$10/100)^9)*$B24/(1+WACC/100)^10))*100</f>
        <v>22.922756559889194</v>
      </c>
      <c r="D24" s="11">
        <f ca="1">(EBITDA*((1+D$10/100)^9)*$B24/(1+WACC/100)^10)/(NPV(WACC/100,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EBITDA*((1+D$10/100)^9)*(1-(TaxRate+Capex-NWC)/100))+(EBITDA*((1+D$10/100)^9)*$B24/(1+WACC/100)^10))*100</f>
        <v>25.098876475788501</v>
      </c>
      <c r="E24" s="11">
        <f ca="1">(EBITDA*((1+E$10/100)^9)*$B24/(1+WACC/100)^10)/(NPV(WACC/100,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EBITDA*((1+E$10/100)^9)*(1-(TaxRate+Capex-NWC)/100))+(EBITDA*((1+E$10/100)^9)*$B24/(1+WACC/100)^10))*100</f>
        <v>27.29496180008859</v>
      </c>
      <c r="F24" s="11">
        <f ca="1">(EBITDA*((1+F$10/100)^9)*$B24/(1+WACC/100)^10)/(NPV(WACC/100,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EBITDA*((1+F$10/100)^9)*(1-(TaxRate+Capex-NWC)/100))+(EBITDA*((1+F$10/100)^9)*$B24/(1+WACC/100)^10))*100</f>
        <v>29.493185935781437</v>
      </c>
      <c r="G24" s="11">
        <f ca="1">(EBITDA*((1+G$10/100)^9)*$B24/(1+WACC/100)^10)/(NPV(WACC/100,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EBITDA*((1+G$10/100)^9)*(1-(TaxRate+Capex-NWC)/100))+(EBITDA*((1+G$10/100)^9)*$B24/(1+WACC/100)^10))*100</f>
        <v>31.677002370013334</v>
      </c>
      <c r="H24" s="11">
        <f ca="1">(EBITDA*((1+H$10/100)^9)*$B24/(1+WACC/100)^10)/(NPV(WACC/100,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EBITDA*((1+H$10/100)^9)*(1-(TaxRate+Capex-NWC)/100))+(EBITDA*((1+H$10/100)^9)*$B24/(1+WACC/100)^10))*100</f>
        <v>33.831529444825229</v>
      </c>
      <c r="I24" s="11">
        <f ca="1">(EBITDA*((1+I$10/100)^9)*$B24/(1+WACC/100)^10)/(NPV(WACC/100,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EBITDA*((1+I$10/100)^9)*(1-(TaxRate+Capex-NWC)/100))+(EBITDA*((1+I$10/100)^9)*$B24/(1+WACC/100)^10))*100</f>
        <v>35.943804060322485</v>
      </c>
      <c r="M24" s="36"/>
      <c r="N24" s="36"/>
      <c r="O24" s="36"/>
      <c r="P24" s="36"/>
      <c r="Q24" s="36"/>
      <c r="R24" s="36"/>
      <c r="S24" s="36"/>
    </row>
    <row r="25" spans="1:23" hidden="1" x14ac:dyDescent="0.2">
      <c r="A25" s="10"/>
      <c r="B25" s="34">
        <f t="shared" ref="B25:B30" si="1">B12</f>
        <v>6</v>
      </c>
      <c r="C25" s="16">
        <f ca="1">(EBITDA*((1+C$10/100)^9)*$B25/(1+WACC/100)^10)/(NPV(WACC/100,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EBITDA*((1+C$10/100)^9)*(1-(TaxRate+Capex-NWC)/100))+(EBITDA*((1+C$10/100)^9)*$B25/(1+WACC/100)^10))*100</f>
        <v>30.848474485462717</v>
      </c>
      <c r="D25" s="16">
        <f ca="1">(EBITDA*((1+D$10/100)^9)*$B25/(1+WACC/100)^10)/(NPV(WACC/100,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EBITDA*((1+D$10/100)^9)*(1-(TaxRate+Capex-NWC)/100))+(EBITDA*((1+D$10/100)^9)*$B25/(1+WACC/100)^10))*100</f>
        <v>33.450468792306197</v>
      </c>
      <c r="E25" s="16">
        <f ca="1">(EBITDA*((1+E$10/100)^9)*$B25/(1+WACC/100)^10)/(NPV(WACC/100,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EBITDA*((1+E$10/100)^9)*(1-(TaxRate+Capex-NWC)/100))+(EBITDA*((1+E$10/100)^9)*$B25/(1+WACC/100)^10))*100</f>
        <v>36.025825100463727</v>
      </c>
      <c r="F25" s="16">
        <f ca="1">(EBITDA*((1+F$10/100)^9)*$B25/(1+WACC/100)^10)/(NPV(WACC/100,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EBITDA*((1+F$10/100)^9)*(1-(TaxRate+Capex-NWC)/100))+(EBITDA*((1+F$10/100)^9)*$B25/(1+WACC/100)^10))*100</f>
        <v>38.55432894295317</v>
      </c>
      <c r="G25" s="16">
        <f ca="1">(EBITDA*((1+G$10/100)^9)*$B25/(1+WACC/100)^10)/(NPV(WACC/100,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EBITDA*((1+G$10/100)^9)*(1-(TaxRate+Capex-NWC)/100))+(EBITDA*((1+G$10/100)^9)*$B25/(1+WACC/100)^10))*100</f>
        <v>41.018748575771518</v>
      </c>
      <c r="H25" s="16">
        <f ca="1">(EBITDA*((1+H$10/100)^9)*$B25/(1+WACC/100)^10)/(NPV(WACC/100,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EBITDA*((1+H$10/100)^9)*(1-(TaxRate+Capex-NWC)/100))+(EBITDA*((1+H$10/100)^9)*$B25/(1+WACC/100)^10))*100</f>
        <v>43.405005550555714</v>
      </c>
      <c r="I25" s="16">
        <f ca="1">(EBITDA*((1+I$10/100)^9)*$B25/(1+WACC/100)^10)/(NPV(WACC/100,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EBITDA*((1+I$10/100)^9)*(1-(TaxRate+Capex-NWC)/100))+(EBITDA*((1+I$10/100)^9)*$B25/(1+WACC/100)^10))*100</f>
        <v>45.702158872287562</v>
      </c>
      <c r="M25" s="36"/>
      <c r="N25" s="36"/>
      <c r="O25" s="36"/>
      <c r="P25" s="36"/>
      <c r="Q25" s="36"/>
      <c r="R25" s="36"/>
      <c r="S25" s="36"/>
    </row>
    <row r="26" spans="1:23" hidden="1" x14ac:dyDescent="0.2">
      <c r="A26" s="50" t="s">
        <v>3</v>
      </c>
      <c r="B26" s="34">
        <f t="shared" si="1"/>
        <v>8</v>
      </c>
      <c r="C26" s="16">
        <f ca="1">(EBITDA*((1+C$10/100)^9)*$B26/(1+WACC/100)^10)/(NPV(WACC/100,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EBITDA*((1+C$10/100)^9)*(1-(TaxRate+Capex-NWC)/100))+(EBITDA*((1+C$10/100)^9)*$B26/(1+WACC/100)^10))*100</f>
        <v>37.296196735908701</v>
      </c>
      <c r="D26" s="16">
        <f ca="1">(EBITDA*((1+D$10/100)^9)*$B26/(1+WACC/100)^10)/(NPV(WACC/100,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EBITDA*((1+D$10/100)^9)*(1-(TaxRate+Capex-NWC)/100))+(EBITDA*((1+D$10/100)^9)*$B26/(1+WACC/100)^10))*100</f>
        <v>40.126461856187987</v>
      </c>
      <c r="E26" s="16">
        <f ca="1">(EBITDA*((1+E$10/100)^9)*$B26/(1+WACC/100)^10)/(NPV(WACC/100,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EBITDA*((1+E$10/100)^9)*(1-(TaxRate+Capex-NWC)/100))+(EBITDA*((1+E$10/100)^9)*$B26/(1+WACC/100)^10))*100</f>
        <v>42.884590896777489</v>
      </c>
      <c r="F26" s="16">
        <f ca="1">(EBITDA*((1+F$10/100)^9)*$B26/(1+WACC/100)^10)/(NPV(WACC/100,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EBITDA*((1+F$10/100)^9)*(1-(TaxRate+Capex-NWC)/100))+(EBITDA*((1+F$10/100)^9)*$B26/(1+WACC/100)^10))*100</f>
        <v>45.551718760565159</v>
      </c>
      <c r="G26" s="16">
        <f ca="1">(EBITDA*((1+G$10/100)^9)*$B26/(1+WACC/100)^10)/(NPV(WACC/100,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EBITDA*((1+G$10/100)^9)*(1-(TaxRate+Capex-NWC)/100))+(EBITDA*((1+G$10/100)^9)*$B26/(1+WACC/100)^10))*100</f>
        <v>48.113188787516172</v>
      </c>
      <c r="H26" s="16">
        <f ca="1">(EBITDA*((1+H$10/100)^9)*$B26/(1+WACC/100)^10)/(NPV(WACC/100,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EBITDA*((1+H$10/100)^9)*(1-(TaxRate+Capex-NWC)/100))+(EBITDA*((1+H$10/100)^9)*$B26/(1+WACC/100)^10))*100</f>
        <v>50.558384239003964</v>
      </c>
      <c r="I26" s="16">
        <f ca="1">(EBITDA*((1+I$10/100)^9)*$B26/(1+WACC/100)^10)/(NPV(WACC/100,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EBITDA*((1+I$10/100)^9)*(1-(TaxRate+Capex-NWC)/100))+(EBITDA*((1+I$10/100)^9)*$B26/(1+WACC/100)^10))*100</f>
        <v>52.880385845864822</v>
      </c>
      <c r="M26" s="36"/>
      <c r="N26" s="36"/>
      <c r="O26" s="36"/>
      <c r="P26" s="36"/>
      <c r="Q26" s="36"/>
      <c r="R26" s="36"/>
      <c r="S26" s="36"/>
    </row>
    <row r="27" spans="1:23" hidden="1" x14ac:dyDescent="0.2">
      <c r="A27" s="35" t="s">
        <v>37</v>
      </c>
      <c r="B27" s="34">
        <f t="shared" si="1"/>
        <v>10</v>
      </c>
      <c r="C27" s="16">
        <f ca="1">(EBITDA*((1+C$10/100)^9)*$B27/(1+WACC/100)^10)/(NPV(WACC/100,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EBITDA*((1+C$10/100)^9)*(1-(TaxRate+Capex-NWC)/100))+(EBITDA*((1+C$10/100)^9)*$B27/(1+WACC/100)^10))*100</f>
        <v>42.644089994718804</v>
      </c>
      <c r="D27" s="16">
        <f ca="1">(EBITDA*((1+D$10/100)^9)*$B27/(1+WACC/100)^10)/(NPV(WACC/100,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EBITDA*((1+D$10/100)^9)*(1-(TaxRate+Capex-NWC)/100))+(EBITDA*((1+D$10/100)^9)*$B27/(1+WACC/100)^10))*100</f>
        <v>45.585150330383193</v>
      </c>
      <c r="E27" s="16">
        <f ca="1">(EBITDA*((1+E$10/100)^9)*$B27/(1+WACC/100)^10)/(NPV(WACC/100,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EBITDA*((1+E$10/100)^9)*(1-(TaxRate+Capex-NWC)/100))+(EBITDA*((1+E$10/100)^9)*$B27/(1+WACC/100)^10))*100</f>
        <v>48.41508575624902</v>
      </c>
      <c r="F27" s="16">
        <f ca="1">(EBITDA*((1+F$10/100)^9)*$B27/(1+WACC/100)^10)/(NPV(WACC/100,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EBITDA*((1+F$10/100)^9)*(1-(TaxRate+Capex-NWC)/100))+(EBITDA*((1+F$10/100)^9)*$B27/(1+WACC/100)^10))*100</f>
        <v>51.118329076679167</v>
      </c>
      <c r="G27" s="16">
        <f ca="1">(EBITDA*((1+G$10/100)^9)*$B27/(1+WACC/100)^10)/(NPV(WACC/100,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EBITDA*((1+G$10/100)^9)*(1-(TaxRate+Capex-NWC)/100))+(EBITDA*((1+G$10/100)^9)*$B27/(1+WACC/100)^10))*100</f>
        <v>53.684191841907861</v>
      </c>
      <c r="H27" s="16">
        <f ca="1">(EBITDA*((1+H$10/100)^9)*$B27/(1+WACC/100)^10)/(NPV(WACC/100,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EBITDA*((1+H$10/100)^9)*(1-(TaxRate+Capex-NWC)/100))+(EBITDA*((1+H$10/100)^9)*$B27/(1+WACC/100)^10))*100</f>
        <v>56.106362690816859</v>
      </c>
      <c r="I27" s="16">
        <f ca="1">(EBITDA*((1+I$10/100)^9)*$B27/(1+WACC/100)^10)/(NPV(WACC/100,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EBITDA*((1+I$10/100)^9)*(1-(TaxRate+Capex-NWC)/100))+(EBITDA*((1+I$10/100)^9)*$B27/(1+WACC/100)^10))*100</f>
        <v>58.382287573679925</v>
      </c>
      <c r="M27" s="36"/>
      <c r="N27" s="36"/>
      <c r="O27" s="36"/>
      <c r="P27" s="36"/>
      <c r="Q27" s="36"/>
      <c r="R27" s="36"/>
      <c r="S27" s="36"/>
    </row>
    <row r="28" spans="1:23" hidden="1" x14ac:dyDescent="0.2">
      <c r="A28" s="35" t="s">
        <v>5</v>
      </c>
      <c r="B28" s="34">
        <f t="shared" si="1"/>
        <v>12</v>
      </c>
      <c r="C28" s="16">
        <f ca="1">(EBITDA*((1+C$10/100)^9)*$B28/(1+WACC/100)^10)/(NPV(WACC/100,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EBITDA*((1+C$10/100)^9)*(1-(TaxRate+Capex-NWC)/100))+(EBITDA*((1+C$10/100)^9)*$B28/(1+WACC/100)^10))*100</f>
        <v>47.151446903402743</v>
      </c>
      <c r="D28" s="16">
        <f ca="1">(EBITDA*((1+D$10/100)^9)*$B28/(1+WACC/100)^10)/(NPV(WACC/100,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EBITDA*((1+D$10/100)^9)*(1-(TaxRate+Capex-NWC)/100))+(EBITDA*((1+D$10/100)^9)*$B28/(1+WACC/100)^10))*100</f>
        <v>50.131661724420574</v>
      </c>
      <c r="E28" s="16">
        <f ca="1">(EBITDA*((1+E$10/100)^9)*$B28/(1+WACC/100)^10)/(NPV(WACC/100,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EBITDA*((1+E$10/100)^9)*(1-(TaxRate+Capex-NWC)/100))+(EBITDA*((1+E$10/100)^9)*$B28/(1+WACC/100)^10))*100</f>
        <v>52.969096234272229</v>
      </c>
      <c r="F28" s="16">
        <f ca="1">(EBITDA*((1+F$10/100)^9)*$B28/(1+WACC/100)^10)/(NPV(WACC/100,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EBITDA*((1+F$10/100)^9)*(1-(TaxRate+Capex-NWC)/100))+(EBITDA*((1+F$10/100)^9)*$B28/(1+WACC/100)^10))*100</f>
        <v>55.652290674840053</v>
      </c>
      <c r="G28" s="16">
        <f ca="1">(EBITDA*((1+G$10/100)^9)*$B28/(1+WACC/100)^10)/(NPV(WACC/100,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EBITDA*((1+G$10/100)^9)*(1-(TaxRate+Capex-NWC)/100))+(EBITDA*((1+G$10/100)^9)*$B28/(1+WACC/100)^10))*100</f>
        <v>58.174886658750239</v>
      </c>
      <c r="H28" s="16">
        <f ca="1">(EBITDA*((1+H$10/100)^9)*$B28/(1+WACC/100)^10)/(NPV(WACC/100,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EBITDA*((1+H$10/100)^9)*(1-(TaxRate+Capex-NWC)/100))+(EBITDA*((1+H$10/100)^9)*$B28/(1+WACC/100)^10))*100</f>
        <v>60.534854252704307</v>
      </c>
      <c r="I28" s="16">
        <f ca="1">(EBITDA*((1+I$10/100)^9)*$B28/(1+WACC/100)^10)/(NPV(WACC/100,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EBITDA*((1+I$10/100)^9)*(1-(TaxRate+Capex-NWC)/100))+(EBITDA*((1+I$10/100)^9)*$B28/(1+WACC/100)^10))*100</f>
        <v>62.733674265385332</v>
      </c>
      <c r="M28" s="36"/>
      <c r="N28" s="36"/>
      <c r="O28" s="36"/>
      <c r="P28" s="36"/>
      <c r="Q28" s="36"/>
      <c r="R28" s="36"/>
      <c r="S28" s="36"/>
    </row>
    <row r="29" spans="1:23" hidden="1" x14ac:dyDescent="0.2">
      <c r="A29" s="10"/>
      <c r="B29" s="34">
        <f t="shared" si="1"/>
        <v>14</v>
      </c>
      <c r="C29" s="16">
        <f ca="1">(EBITDA*((1+C$10/100)^9)*$B29/(1+WACC/100)^10)/(NPV(WACC/100,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EBITDA*((1+C$10/100)^9)*(1-(TaxRate+Capex-NWC)/100))+(EBITDA*((1+C$10/100)^9)*$B29/(1+WACC/100)^10))*100</f>
        <v>51.001991868077482</v>
      </c>
      <c r="D29" s="16">
        <f ca="1">(EBITDA*((1+D$10/100)^9)*$B29/(1+WACC/100)^10)/(NPV(WACC/100,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EBITDA*((1+D$10/100)^9)*(1-(TaxRate+Capex-NWC)/100))+(EBITDA*((1+D$10/100)^9)*$B29/(1+WACC/100)^10))*100</f>
        <v>53.97701000135163</v>
      </c>
      <c r="E29" s="16">
        <f ca="1">(EBITDA*((1+E$10/100)^9)*$B29/(1+WACC/100)^10)/(NPV(WACC/100,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EBITDA*((1+E$10/100)^9)*(1-(TaxRate+Capex-NWC)/100))+(EBITDA*((1+E$10/100)^9)*$B29/(1+WACC/100)^10))*100</f>
        <v>56.784260660764232</v>
      </c>
      <c r="F29" s="16">
        <f ca="1">(EBITDA*((1+F$10/100)^9)*$B29/(1+WACC/100)^10)/(NPV(WACC/100,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EBITDA*((1+F$10/100)^9)*(1-(TaxRate+Capex-NWC)/100))+(EBITDA*((1+F$10/100)^9)*$B29/(1+WACC/100)^10))*100</f>
        <v>59.416559701623804</v>
      </c>
      <c r="G29" s="16">
        <f ca="1">(EBITDA*((1+G$10/100)^9)*$B29/(1+WACC/100)^10)/(NPV(WACC/100,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EBITDA*((1+G$10/100)^9)*(1-(TaxRate+Capex-NWC)/100))+(EBITDA*((1+G$10/100)^9)*$B29/(1+WACC/100)^10))*100</f>
        <v>61.871732705959161</v>
      </c>
      <c r="H29" s="16">
        <f ca="1">(EBITDA*((1+H$10/100)^9)*$B29/(1+WACC/100)^10)/(NPV(WACC/100,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EBITDA*((1+H$10/100)^9)*(1-(TaxRate+Capex-NWC)/100))+(EBITDA*((1+H$10/100)^9)*$B29/(1+WACC/100)^10))*100</f>
        <v>64.151645752037211</v>
      </c>
      <c r="I29" s="16">
        <f ca="1">(EBITDA*((1+I$10/100)^9)*$B29/(1+WACC/100)^10)/(NPV(WACC/100,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EBITDA*((1+I$10/100)^9)*(1-(TaxRate+Capex-NWC)/100))+(EBITDA*((1+I$10/100)^9)*$B29/(1+WACC/100)^10))*100</f>
        <v>66.261265559572223</v>
      </c>
      <c r="M29" s="36"/>
      <c r="N29" s="36"/>
      <c r="O29" s="36"/>
      <c r="P29" s="36"/>
      <c r="Q29" s="36"/>
      <c r="R29" s="36"/>
      <c r="S29" s="36"/>
    </row>
    <row r="30" spans="1:23" hidden="1" x14ac:dyDescent="0.2">
      <c r="A30" s="10"/>
      <c r="B30" s="34">
        <f t="shared" si="1"/>
        <v>16</v>
      </c>
      <c r="C30" s="16">
        <f ca="1">(EBITDA*((1+C$10/100)^9)*$B30/(1+WACC/100)^10)/(NPV(WACC/100,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EBITDA*((1+C$10/100)^9)*(1-(TaxRate+Capex-NWC)/100))+(EBITDA*((1+C$10/100)^9)*$B30/(1+WACC/100)^10))*100</f>
        <v>54.329540981602712</v>
      </c>
      <c r="D30" s="16">
        <f ca="1">(EBITDA*((1+D$10/100)^9)*$B30/(1+WACC/100)^10)/(NPV(WACC/100,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EBITDA*((1+D$10/100)^9)*(1-(TaxRate+Capex-NWC)/100))+(EBITDA*((1+D$10/100)^9)*$B30/(1+WACC/100)^10))*100</f>
        <v>57.271783394302552</v>
      </c>
      <c r="E30" s="16">
        <f ca="1">(EBITDA*((1+E$10/100)^9)*$B30/(1+WACC/100)^10)/(NPV(WACC/100,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EBITDA*((1+E$10/100)^9)*(1-(TaxRate+Capex-NWC)/100))+(EBITDA*((1+E$10/100)^9)*$B30/(1+WACC/100)^10))*100</f>
        <v>60.026893911545898</v>
      </c>
      <c r="F30" s="16">
        <f ca="1">(EBITDA*((1+F$10/100)^9)*$B30/(1+WACC/100)^10)/(NPV(WACC/100,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EBITDA*((1+F$10/100)^9)*(1-(TaxRate+Capex-NWC)/100))+(EBITDA*((1+F$10/100)^9)*$B30/(1+WACC/100)^10))*100</f>
        <v>62.591797813804504</v>
      </c>
      <c r="G30" s="16">
        <f ca="1">(EBITDA*((1+G$10/100)^9)*$B30/(1+WACC/100)^10)/(NPV(WACC/100,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EBITDA*((1+G$10/100)^9)*(1-(TaxRate+Capex-NWC)/100))+(EBITDA*((1+G$10/100)^9)*$B30/(1+WACC/100)^10))*100</f>
        <v>64.968135763439093</v>
      </c>
      <c r="H30" s="16">
        <f ca="1">(EBITDA*((1+H$10/100)^9)*$B30/(1+WACC/100)^10)/(NPV(WACC/100,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EBITDA*((1+H$10/100)^9)*(1-(TaxRate+Capex-NWC)/100))+(EBITDA*((1+H$10/100)^9)*$B30/(1+WACC/100)^10))*100</f>
        <v>67.161167402999013</v>
      </c>
      <c r="I30" s="16">
        <f ca="1">(EBITDA*((1+I$10/100)^9)*$B30/(1+WACC/100)^10)/(NPV(WACC/100,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EBITDA*((1+I$10/100)^9)*(1-(TaxRate+Capex-NWC)/100))+(EBITDA*((1+I$10/100)^9)*$B30/(1+WACC/100)^10))*100</f>
        <v>69.178770779894847</v>
      </c>
      <c r="M30" s="36"/>
      <c r="N30" s="36"/>
      <c r="O30" s="36"/>
      <c r="P30" s="36"/>
      <c r="Q30" s="36"/>
      <c r="R30" s="36"/>
      <c r="S30" s="36"/>
    </row>
    <row r="31" spans="1:23" hidden="1" x14ac:dyDescent="0.2"/>
    <row r="32" spans="1:23" hidden="1" x14ac:dyDescent="0.2"/>
    <row r="33" spans="1:93" hidden="1" x14ac:dyDescent="0.2">
      <c r="A33" s="5" t="s">
        <v>41</v>
      </c>
    </row>
    <row r="34" spans="1:93" ht="3" hidden="1" customHeight="1" x14ac:dyDescent="0.2">
      <c r="A34" s="88"/>
      <c r="B34" s="88"/>
      <c r="C34" s="88"/>
      <c r="D34" s="88"/>
      <c r="E34" s="88"/>
      <c r="F34" s="88"/>
      <c r="G34" s="88"/>
      <c r="H34" s="88"/>
      <c r="I34" s="88"/>
    </row>
    <row r="35" spans="1:93" hidden="1" x14ac:dyDescent="0.2">
      <c r="C35" s="4" t="s">
        <v>39</v>
      </c>
      <c r="D35" s="4"/>
      <c r="E35" s="4"/>
      <c r="F35" s="4"/>
      <c r="G35" s="4"/>
      <c r="H35" s="4"/>
      <c r="I35" s="4"/>
    </row>
    <row r="36" spans="1:93" hidden="1" x14ac:dyDescent="0.2">
      <c r="C36" s="20">
        <f>C23</f>
        <v>-6</v>
      </c>
      <c r="D36" s="20">
        <f t="shared" ref="D36:I36" si="2">D23</f>
        <v>-4</v>
      </c>
      <c r="E36" s="20">
        <f t="shared" si="2"/>
        <v>-2</v>
      </c>
      <c r="F36" s="20">
        <f t="shared" si="2"/>
        <v>0</v>
      </c>
      <c r="G36" s="20">
        <f t="shared" si="2"/>
        <v>2</v>
      </c>
      <c r="H36" s="20">
        <f t="shared" si="2"/>
        <v>4</v>
      </c>
      <c r="I36" s="20">
        <f t="shared" si="2"/>
        <v>6</v>
      </c>
    </row>
    <row r="37" spans="1:93" hidden="1" x14ac:dyDescent="0.2">
      <c r="A37" s="10"/>
      <c r="B37" s="33">
        <f>B24</f>
        <v>4</v>
      </c>
      <c r="C37" s="31">
        <f ca="1">(EBITDA*(1+C$10/100)^9*$B37*WACC/100-(EBITDA*((1+C$10/100)^9)*(1-(Capex+TaxRate-NWC)/100)))/((EBITDA*(1+C$10/100)^9*$B37)+(EBITDA*((1+C$10/100)^9)*(1-(Capex+TaxRate-NWC)/100)))*100</f>
        <v>-4.3478260869565206</v>
      </c>
      <c r="D37" s="31">
        <f ca="1">(EBITDA*(1+D$10/100)^9*$B37*WACC/100-(EBITDA*((1+D$10/100)^9)*(1-(Capex+TaxRate-NWC)/100)))/((EBITDA*(1+D$10/100)^9*$B37)+(EBITDA*((1+D$10/100)^9)*(1-(Capex+TaxRate-NWC)/100)))*100</f>
        <v>-4.3478260869565215</v>
      </c>
      <c r="E37" s="31">
        <f ca="1">(EBITDA*(1+E$10/100)^9*$B37*WACC/100-(EBITDA*((1+E$10/100)^9)*(1-(Capex+TaxRate-NWC)/100)))/((EBITDA*(1+E$10/100)^9*$B37)+(EBITDA*((1+E$10/100)^9)*(1-(Capex+TaxRate-NWC)/100)))*100</f>
        <v>-4.3478260869565197</v>
      </c>
      <c r="F37" s="31">
        <f ca="1">(EBITDA*(1+F$10/100)^9*$B37*WACC/100-(EBITDA*((1+F$10/100)^9)*(1-(Capex+TaxRate-NWC)/100)))/((EBITDA*(1+F$10/100)^9*$B37)+(EBITDA*((1+F$10/100)^9)*(1-(Capex+TaxRate-NWC)/100)))*100</f>
        <v>-4.3478260869565206</v>
      </c>
      <c r="G37" s="31">
        <f ca="1">(EBITDA*(1+G$10/100)^9*$B37*WACC/100-(EBITDA*((1+G$10/100)^9)*(1-(Capex+TaxRate-NWC)/100)))/((EBITDA*(1+G$10/100)^9*$B37)+(EBITDA*((1+G$10/100)^9)*(1-(Capex+TaxRate-NWC)/100)))*100</f>
        <v>-4.3478260869565206</v>
      </c>
      <c r="H37" s="31">
        <f ca="1">(EBITDA*(1+H$10/100)^9*$B37*WACC/100-(EBITDA*((1+H$10/100)^9)*(1-(Capex+TaxRate-NWC)/100)))/((EBITDA*(1+H$10/100)^9*$B37)+(EBITDA*((1+H$10/100)^9)*(1-(Capex+TaxRate-NWC)/100)))*100</f>
        <v>-4.3478260869565233</v>
      </c>
      <c r="I37" s="31">
        <f ca="1">(EBITDA*(1+I$10/100)^9*$B37*WACC/100-(EBITDA*((1+I$10/100)^9)*(1-(Capex+TaxRate-NWC)/100)))/((EBITDA*(1+I$10/100)^9*$B37)+(EBITDA*((1+I$10/100)^9)*(1-(Capex+TaxRate-NWC)/100)))*100</f>
        <v>-4.3478260869565197</v>
      </c>
      <c r="M37" s="36"/>
      <c r="N37" s="36"/>
      <c r="O37" s="36"/>
      <c r="P37" s="36"/>
      <c r="Q37" s="36"/>
      <c r="R37" s="36"/>
      <c r="S37" s="3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</row>
    <row r="38" spans="1:93" hidden="1" x14ac:dyDescent="0.2">
      <c r="A38" s="10"/>
      <c r="B38" s="34">
        <f t="shared" ref="B38:B43" si="3">B25</f>
        <v>6</v>
      </c>
      <c r="C38" s="17">
        <f ca="1">(EBITDA*(1+C$10/100)^9*$B38*WACC/100-(EBITDA*((1+C$10/100)^9)*(1-(Capex+TaxRate-NWC)/100)))/((EBITDA*(1+C$10/100)^9*$B38)+(EBITDA*((1+C$10/100)^9)*(1-(Capex+TaxRate-NWC)/100)))*100</f>
        <v>1.4678633133968188E-15</v>
      </c>
      <c r="D38" s="17">
        <f ca="1">(EBITDA*(1+D$10/100)^9*$B38*WACC/100-(EBITDA*((1+D$10/100)^9)*(1-(Capex+TaxRate-NWC)/100)))/((EBITDA*(1+D$10/100)^9*$B38)+(EBITDA*((1+D$10/100)^9)*(1-(Capex+TaxRate-NWC)/100)))*100</f>
        <v>0</v>
      </c>
      <c r="E38" s="17">
        <f ca="1">(EBITDA*(1+E$10/100)^9*$B38*WACC/100-(EBITDA*((1+E$10/100)^9)*(1-(Capex+TaxRate-NWC)/100)))/((EBITDA*(1+E$10/100)^9*$B38)+(EBITDA*((1+E$10/100)^9)*(1-(Capex+TaxRate-NWC)/100)))*100</f>
        <v>0</v>
      </c>
      <c r="F38" s="17">
        <f ca="1">(EBITDA*(1+F$10/100)^9*$B38*WACC/100-(EBITDA*((1+F$10/100)^9)*(1-(Capex+TaxRate-NWC)/100)))/((EBITDA*(1+F$10/100)^9*$B38)+(EBITDA*((1+F$10/100)^9)*(1-(Capex+TaxRate-NWC)/100)))*100</f>
        <v>0</v>
      </c>
      <c r="G38" s="17">
        <f ca="1">(EBITDA*(1+G$10/100)^9*$B38*WACC/100-(EBITDA*((1+G$10/100)^9)*(1-(Capex+TaxRate-NWC)/100)))/((EBITDA*(1+G$10/100)^9*$B38)+(EBITDA*((1+G$10/100)^9)*(1-(Capex+TaxRate-NWC)/100)))*100</f>
        <v>1.4075529729517726E-15</v>
      </c>
      <c r="H38" s="17">
        <f ca="1">(EBITDA*(1+H$10/100)^9*$B38*WACC/100-(EBITDA*((1+H$10/100)^9)*(1-(Capex+TaxRate-NWC)/100)))/((EBITDA*(1+H$10/100)^9*$B38)+(EBITDA*((1+H$10/100)^9)*(1-(Capex+TaxRate-NWC)/100)))*100</f>
        <v>2.363721123138922E-15</v>
      </c>
      <c r="I38" s="17">
        <f ca="1">(EBITDA*(1+I$10/100)^9*$B38*WACC/100-(EBITDA*((1+I$10/100)^9)*(1-(Capex+TaxRate-NWC)/100)))/((EBITDA*(1+I$10/100)^9*$B38)+(EBITDA*((1+I$10/100)^9)*(1-(Capex+TaxRate-NWC)/100)))*100</f>
        <v>1.9913312195493551E-15</v>
      </c>
      <c r="M38" s="36"/>
      <c r="N38" s="36"/>
      <c r="O38" s="36"/>
      <c r="P38" s="36"/>
      <c r="Q38" s="36"/>
      <c r="R38" s="36"/>
      <c r="S38" s="36"/>
      <c r="AK38" s="1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</row>
    <row r="39" spans="1:93" hidden="1" x14ac:dyDescent="0.2">
      <c r="A39" s="50" t="s">
        <v>3</v>
      </c>
      <c r="B39" s="34">
        <f t="shared" si="3"/>
        <v>8</v>
      </c>
      <c r="C39" s="17">
        <f ca="1">(EBITDA*(1+C$10/100)^9*$B39*WACC/100-(EBITDA*((1+C$10/100)^9)*(1-(Capex+TaxRate-NWC)/100)))/((EBITDA*(1+C$10/100)^9*$B39)+(EBITDA*((1+C$10/100)^9)*(1-(Capex+TaxRate-NWC)/100)))*100</f>
        <v>2.3255813953488373</v>
      </c>
      <c r="D39" s="17">
        <f ca="1">(EBITDA*(1+D$10/100)^9*$B39*WACC/100-(EBITDA*((1+D$10/100)^9)*(1-(Capex+TaxRate-NWC)/100)))/((EBITDA*(1+D$10/100)^9*$B39)+(EBITDA*((1+D$10/100)^9)*(1-(Capex+TaxRate-NWC)/100)))*100</f>
        <v>2.3255813953488373</v>
      </c>
      <c r="E39" s="17">
        <f ca="1">(EBITDA*(1+E$10/100)^9*$B39*WACC/100-(EBITDA*((1+E$10/100)^9)*(1-(Capex+TaxRate-NWC)/100)))/((EBITDA*(1+E$10/100)^9*$B39)+(EBITDA*((1+E$10/100)^9)*(1-(Capex+TaxRate-NWC)/100)))*100</f>
        <v>2.3255813953488391</v>
      </c>
      <c r="F39" s="17">
        <f ca="1">(EBITDA*(1+F$10/100)^9*$B39*WACC/100-(EBITDA*((1+F$10/100)^9)*(1-(Capex+TaxRate-NWC)/100)))/((EBITDA*(1+F$10/100)^9*$B39)+(EBITDA*((1+F$10/100)^9)*(1-(Capex+TaxRate-NWC)/100)))*100</f>
        <v>2.3255813953488382</v>
      </c>
      <c r="G39" s="17">
        <f ca="1">(EBITDA*(1+G$10/100)^9*$B39*WACC/100-(EBITDA*((1+G$10/100)^9)*(1-(Capex+TaxRate-NWC)/100)))/((EBITDA*(1+G$10/100)^9*$B39)+(EBITDA*((1+G$10/100)^9)*(1-(Capex+TaxRate-NWC)/100)))*100</f>
        <v>2.3255813953488378</v>
      </c>
      <c r="H39" s="17">
        <f ca="1">(EBITDA*(1+H$10/100)^9*$B39*WACC/100-(EBITDA*((1+H$10/100)^9)*(1-(Capex+TaxRate-NWC)/100)))/((EBITDA*(1+H$10/100)^9*$B39)+(EBITDA*((1+H$10/100)^9)*(1-(Capex+TaxRate-NWC)/100)))*100</f>
        <v>2.325581395348836</v>
      </c>
      <c r="I39" s="17">
        <f ca="1">(EBITDA*(1+I$10/100)^9*$B39*WACC/100-(EBITDA*((1+I$10/100)^9)*(1-(Capex+TaxRate-NWC)/100)))/((EBITDA*(1+I$10/100)^9*$B39)+(EBITDA*((1+I$10/100)^9)*(1-(Capex+TaxRate-NWC)/100)))*100</f>
        <v>2.3255813953488387</v>
      </c>
      <c r="M39" s="36"/>
      <c r="N39" s="36"/>
      <c r="O39" s="36"/>
      <c r="P39" s="36"/>
      <c r="Q39" s="36"/>
      <c r="R39" s="36"/>
      <c r="S39" s="36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</row>
    <row r="40" spans="1:93" hidden="1" x14ac:dyDescent="0.2">
      <c r="A40" s="35" t="s">
        <v>37</v>
      </c>
      <c r="B40" s="34">
        <f t="shared" si="3"/>
        <v>10</v>
      </c>
      <c r="C40" s="17">
        <f ca="1">(EBITDA*(1+C$10/100)^9*$B40*WACC/100-(EBITDA*((1+C$10/100)^9)*(1-(Capex+TaxRate-NWC)/100)))/((EBITDA*(1+C$10/100)^9*$B40)+(EBITDA*((1+C$10/100)^9)*(1-(Capex+TaxRate-NWC)/100)))*100</f>
        <v>3.7735849056603779</v>
      </c>
      <c r="D40" s="17">
        <f ca="1">(EBITDA*(1+D$10/100)^9*$B40*WACC/100-(EBITDA*((1+D$10/100)^9)*(1-(Capex+TaxRate-NWC)/100)))/((EBITDA*(1+D$10/100)^9*$B40)+(EBITDA*((1+D$10/100)^9)*(1-(Capex+TaxRate-NWC)/100)))*100</f>
        <v>3.7735849056603779</v>
      </c>
      <c r="E40" s="17">
        <f ca="1">(EBITDA*(1+E$10/100)^9*$B40*WACC/100-(EBITDA*((1+E$10/100)^9)*(1-(Capex+TaxRate-NWC)/100)))/((EBITDA*(1+E$10/100)^9*$B40)+(EBITDA*((1+E$10/100)^9)*(1-(Capex+TaxRate-NWC)/100)))*100</f>
        <v>3.7735849056603774</v>
      </c>
      <c r="F40" s="17">
        <f ca="1">(EBITDA*(1+F$10/100)^9*$B40*WACC/100-(EBITDA*((1+F$10/100)^9)*(1-(Capex+TaxRate-NWC)/100)))/((EBITDA*(1+F$10/100)^9*$B40)+(EBITDA*((1+F$10/100)^9)*(1-(Capex+TaxRate-NWC)/100)))*100</f>
        <v>3.7735849056603779</v>
      </c>
      <c r="G40" s="17">
        <f ca="1">(EBITDA*(1+G$10/100)^9*$B40*WACC/100-(EBITDA*((1+G$10/100)^9)*(1-(Capex+TaxRate-NWC)/100)))/((EBITDA*(1+G$10/100)^9*$B40)+(EBITDA*((1+G$10/100)^9)*(1-(Capex+TaxRate-NWC)/100)))*100</f>
        <v>3.7735849056603779</v>
      </c>
      <c r="H40" s="17">
        <f ca="1">(EBITDA*(1+H$10/100)^9*$B40*WACC/100-(EBITDA*((1+H$10/100)^9)*(1-(Capex+TaxRate-NWC)/100)))/((EBITDA*(1+H$10/100)^9*$B40)+(EBITDA*((1+H$10/100)^9)*(1-(Capex+TaxRate-NWC)/100)))*100</f>
        <v>3.7735849056603779</v>
      </c>
      <c r="I40" s="17">
        <f ca="1">(EBITDA*(1+I$10/100)^9*$B40*WACC/100-(EBITDA*((1+I$10/100)^9)*(1-(Capex+TaxRate-NWC)/100)))/((EBITDA*(1+I$10/100)^9*$B40)+(EBITDA*((1+I$10/100)^9)*(1-(Capex+TaxRate-NWC)/100)))*100</f>
        <v>3.7735849056603779</v>
      </c>
      <c r="M40" s="36"/>
      <c r="N40" s="36"/>
      <c r="O40" s="36"/>
      <c r="P40" s="36"/>
      <c r="Q40" s="36"/>
      <c r="R40" s="36"/>
      <c r="S40" s="36"/>
      <c r="AK40" s="1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</row>
    <row r="41" spans="1:93" ht="11.25" hidden="1" customHeight="1" x14ac:dyDescent="0.2">
      <c r="A41" s="35" t="s">
        <v>5</v>
      </c>
      <c r="B41" s="34">
        <f t="shared" si="3"/>
        <v>12</v>
      </c>
      <c r="C41" s="17">
        <f ca="1">(EBITDA*(1+C$10/100)^9*$B41*WACC/100-(EBITDA*((1+C$10/100)^9)*(1-(Capex+TaxRate-NWC)/100)))/((EBITDA*(1+C$10/100)^9*$B41)+(EBITDA*((1+C$10/100)^9)*(1-(Capex+TaxRate-NWC)/100)))*100</f>
        <v>4.7619047619047628</v>
      </c>
      <c r="D41" s="17">
        <f ca="1">(EBITDA*(1+D$10/100)^9*$B41*WACC/100-(EBITDA*((1+D$10/100)^9)*(1-(Capex+TaxRate-NWC)/100)))/((EBITDA*(1+D$10/100)^9*$B41)+(EBITDA*((1+D$10/100)^9)*(1-(Capex+TaxRate-NWC)/100)))*100</f>
        <v>4.7619047619047619</v>
      </c>
      <c r="E41" s="17">
        <f ca="1">(EBITDA*(1+E$10/100)^9*$B41*WACC/100-(EBITDA*((1+E$10/100)^9)*(1-(Capex+TaxRate-NWC)/100)))/((EBITDA*(1+E$10/100)^9*$B41)+(EBITDA*((1+E$10/100)^9)*(1-(Capex+TaxRate-NWC)/100)))*100</f>
        <v>4.7619047619047628</v>
      </c>
      <c r="F41" s="17">
        <f ca="1">(EBITDA*(1+F$10/100)^9*$B41*WACC/100-(EBITDA*((1+F$10/100)^9)*(1-(Capex+TaxRate-NWC)/100)))/((EBITDA*(1+F$10/100)^9*$B41)+(EBITDA*((1+F$10/100)^9)*(1-(Capex+TaxRate-NWC)/100)))*100</f>
        <v>4.7619047619047619</v>
      </c>
      <c r="G41" s="17">
        <f ca="1">(EBITDA*(1+G$10/100)^9*$B41*WACC/100-(EBITDA*((1+G$10/100)^9)*(1-(Capex+TaxRate-NWC)/100)))/((EBITDA*(1+G$10/100)^9*$B41)+(EBITDA*((1+G$10/100)^9)*(1-(Capex+TaxRate-NWC)/100)))*100</f>
        <v>4.7619047619047628</v>
      </c>
      <c r="H41" s="17">
        <f ca="1">(EBITDA*(1+H$10/100)^9*$B41*WACC/100-(EBITDA*((1+H$10/100)^9)*(1-(Capex+TaxRate-NWC)/100)))/((EBITDA*(1+H$10/100)^9*$B41)+(EBITDA*((1+H$10/100)^9)*(1-(Capex+TaxRate-NWC)/100)))*100</f>
        <v>4.7619047619047645</v>
      </c>
      <c r="I41" s="17">
        <f ca="1">(EBITDA*(1+I$10/100)^9*$B41*WACC/100-(EBITDA*((1+I$10/100)^9)*(1-(Capex+TaxRate-NWC)/100)))/((EBITDA*(1+I$10/100)^9*$B41)+(EBITDA*((1+I$10/100)^9)*(1-(Capex+TaxRate-NWC)/100)))*100</f>
        <v>4.7619047619047628</v>
      </c>
      <c r="M41" s="36"/>
      <c r="N41" s="36"/>
      <c r="O41" s="36"/>
      <c r="P41" s="36"/>
      <c r="Q41" s="36"/>
      <c r="R41" s="36"/>
      <c r="S41" s="36"/>
      <c r="AB41" s="31"/>
      <c r="AC41" s="31"/>
      <c r="AD41" s="31"/>
      <c r="AE41" s="31"/>
      <c r="AF41" s="31"/>
      <c r="AG41" s="31"/>
      <c r="AH41" s="31"/>
      <c r="AI41" s="21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</row>
    <row r="42" spans="1:93" hidden="1" x14ac:dyDescent="0.2">
      <c r="A42" s="10"/>
      <c r="B42" s="34">
        <f t="shared" si="3"/>
        <v>14</v>
      </c>
      <c r="C42" s="17">
        <f ca="1">(EBITDA*(1+C$10/100)^9*$B42*WACC/100-(EBITDA*((1+C$10/100)^9)*(1-(Capex+TaxRate-NWC)/100)))/((EBITDA*(1+C$10/100)^9*$B42)+(EBITDA*((1+C$10/100)^9)*(1-(Capex+TaxRate-NWC)/100)))*100</f>
        <v>5.479452054794522</v>
      </c>
      <c r="D42" s="17">
        <f ca="1">(EBITDA*(1+D$10/100)^9*$B42*WACC/100-(EBITDA*((1+D$10/100)^9)*(1-(Capex+TaxRate-NWC)/100)))/((EBITDA*(1+D$10/100)^9*$B42)+(EBITDA*((1+D$10/100)^9)*(1-(Capex+TaxRate-NWC)/100)))*100</f>
        <v>5.4794520547945211</v>
      </c>
      <c r="E42" s="17">
        <f ca="1">(EBITDA*(1+E$10/100)^9*$B42*WACC/100-(EBITDA*((1+E$10/100)^9)*(1-(Capex+TaxRate-NWC)/100)))/((EBITDA*(1+E$10/100)^9*$B42)+(EBITDA*((1+E$10/100)^9)*(1-(Capex+TaxRate-NWC)/100)))*100</f>
        <v>5.479452054794522</v>
      </c>
      <c r="F42" s="17">
        <f ca="1">(EBITDA*(1+F$10/100)^9*$B42*WACC/100-(EBITDA*((1+F$10/100)^9)*(1-(Capex+TaxRate-NWC)/100)))/((EBITDA*(1+F$10/100)^9*$B42)+(EBITDA*((1+F$10/100)^9)*(1-(Capex+TaxRate-NWC)/100)))*100</f>
        <v>5.4794520547945202</v>
      </c>
      <c r="G42" s="17">
        <f ca="1">(EBITDA*(1+G$10/100)^9*$B42*WACC/100-(EBITDA*((1+G$10/100)^9)*(1-(Capex+TaxRate-NWC)/100)))/((EBITDA*(1+G$10/100)^9*$B42)+(EBITDA*((1+G$10/100)^9)*(1-(Capex+TaxRate-NWC)/100)))*100</f>
        <v>5.4794520547945202</v>
      </c>
      <c r="H42" s="17">
        <f ca="1">(EBITDA*(1+H$10/100)^9*$B42*WACC/100-(EBITDA*((1+H$10/100)^9)*(1-(Capex+TaxRate-NWC)/100)))/((EBITDA*(1+H$10/100)^9*$B42)+(EBITDA*((1+H$10/100)^9)*(1-(Capex+TaxRate-NWC)/100)))*100</f>
        <v>5.479452054794522</v>
      </c>
      <c r="I42" s="17">
        <f ca="1">(EBITDA*(1+I$10/100)^9*$B42*WACC/100-(EBITDA*((1+I$10/100)^9)*(1-(Capex+TaxRate-NWC)/100)))/((EBITDA*(1+I$10/100)^9*$B42)+(EBITDA*((1+I$10/100)^9)*(1-(Capex+TaxRate-NWC)/100)))*100</f>
        <v>5.4794520547945202</v>
      </c>
      <c r="M42" s="36"/>
      <c r="N42" s="36"/>
      <c r="O42" s="36"/>
      <c r="P42" s="36"/>
      <c r="Q42" s="36"/>
      <c r="R42" s="36"/>
      <c r="S42" s="36"/>
      <c r="AB42" s="31"/>
      <c r="AC42" s="31"/>
      <c r="AD42" s="31"/>
      <c r="AE42" s="31"/>
      <c r="AF42" s="31"/>
      <c r="AG42" s="31"/>
      <c r="AH42" s="31"/>
      <c r="AI42" s="21"/>
    </row>
    <row r="43" spans="1:93" hidden="1" x14ac:dyDescent="0.2">
      <c r="A43" s="10"/>
      <c r="B43" s="34">
        <f t="shared" si="3"/>
        <v>16</v>
      </c>
      <c r="C43" s="17">
        <f ca="1">(EBITDA*(1+C$10/100)^9*$B43*WACC/100-(EBITDA*((1+C$10/100)^9)*(1-(Capex+TaxRate-NWC)/100)))/((EBITDA*(1+C$10/100)^9*$B43)+(EBITDA*((1+C$10/100)^9)*(1-(Capex+TaxRate-NWC)/100)))*100</f>
        <v>6.024096385542169</v>
      </c>
      <c r="D43" s="17">
        <f ca="1">(EBITDA*(1+D$10/100)^9*$B43*WACC/100-(EBITDA*((1+D$10/100)^9)*(1-(Capex+TaxRate-NWC)/100)))/((EBITDA*(1+D$10/100)^9*$B43)+(EBITDA*((1+D$10/100)^9)*(1-(Capex+TaxRate-NWC)/100)))*100</f>
        <v>6.024096385542169</v>
      </c>
      <c r="E43" s="17">
        <f ca="1">(EBITDA*(1+E$10/100)^9*$B43*WACC/100-(EBITDA*((1+E$10/100)^9)*(1-(Capex+TaxRate-NWC)/100)))/((EBITDA*(1+E$10/100)^9*$B43)+(EBITDA*((1+E$10/100)^9)*(1-(Capex+TaxRate-NWC)/100)))*100</f>
        <v>6.0240963855421708</v>
      </c>
      <c r="F43" s="17">
        <f ca="1">(EBITDA*(1+F$10/100)^9*$B43*WACC/100-(EBITDA*((1+F$10/100)^9)*(1-(Capex+TaxRate-NWC)/100)))/((EBITDA*(1+F$10/100)^9*$B43)+(EBITDA*((1+F$10/100)^9)*(1-(Capex+TaxRate-NWC)/100)))*100</f>
        <v>6.0240963855421681</v>
      </c>
      <c r="G43" s="17">
        <f ca="1">(EBITDA*(1+G$10/100)^9*$B43*WACC/100-(EBITDA*((1+G$10/100)^9)*(1-(Capex+TaxRate-NWC)/100)))/((EBITDA*(1+G$10/100)^9*$B43)+(EBITDA*((1+G$10/100)^9)*(1-(Capex+TaxRate-NWC)/100)))*100</f>
        <v>6.024096385542169</v>
      </c>
      <c r="H43" s="17">
        <f ca="1">(EBITDA*(1+H$10/100)^9*$B43*WACC/100-(EBITDA*((1+H$10/100)^9)*(1-(Capex+TaxRate-NWC)/100)))/((EBITDA*(1+H$10/100)^9*$B43)+(EBITDA*((1+H$10/100)^9)*(1-(Capex+TaxRate-NWC)/100)))*100</f>
        <v>6.0240963855421672</v>
      </c>
      <c r="I43" s="17">
        <f ca="1">(EBITDA*(1+I$10/100)^9*$B43*WACC/100-(EBITDA*((1+I$10/100)^9)*(1-(Capex+TaxRate-NWC)/100)))/((EBITDA*(1+I$10/100)^9*$B43)+(EBITDA*((1+I$10/100)^9)*(1-(Capex+TaxRate-NWC)/100)))*100</f>
        <v>6.024096385542169</v>
      </c>
      <c r="M43" s="36"/>
      <c r="N43" s="36"/>
      <c r="O43" s="36"/>
      <c r="P43" s="36"/>
      <c r="Q43" s="36"/>
      <c r="R43" s="36"/>
      <c r="S43" s="36"/>
      <c r="AB43" s="31"/>
      <c r="AC43" s="31"/>
      <c r="AD43" s="31"/>
      <c r="AE43" s="31"/>
      <c r="AF43" s="31"/>
      <c r="AG43" s="31"/>
      <c r="AH43" s="31"/>
      <c r="AI43" s="21"/>
      <c r="AJ43" s="15"/>
    </row>
    <row r="44" spans="1:93" x14ac:dyDescent="0.2">
      <c r="C44" s="37"/>
      <c r="D44" s="37"/>
      <c r="E44" s="37"/>
      <c r="F44" s="37"/>
      <c r="G44" s="37"/>
      <c r="H44" s="37"/>
      <c r="I44" s="37"/>
      <c r="AB44" s="31"/>
      <c r="AC44" s="31"/>
      <c r="AD44" s="31"/>
      <c r="AE44" s="31"/>
      <c r="AF44" s="31"/>
      <c r="AG44" s="31"/>
      <c r="AH44" s="31"/>
      <c r="AI44" s="21"/>
    </row>
    <row r="45" spans="1:93" x14ac:dyDescent="0.2">
      <c r="A45" s="5" t="s">
        <v>108</v>
      </c>
      <c r="C45" s="37"/>
      <c r="D45" s="37"/>
      <c r="E45" s="37"/>
      <c r="F45" s="37"/>
      <c r="G45" s="37"/>
      <c r="H45" s="37"/>
      <c r="I45" s="37"/>
      <c r="AB45" s="31"/>
      <c r="AC45" s="31"/>
      <c r="AD45" s="31"/>
      <c r="AE45" s="31"/>
      <c r="AF45" s="31"/>
      <c r="AG45" s="31"/>
      <c r="AH45" s="31"/>
      <c r="AI45" s="21"/>
    </row>
    <row r="46" spans="1:93" ht="3" customHeight="1" x14ac:dyDescent="0.2">
      <c r="A46" s="2"/>
      <c r="B46" s="2"/>
      <c r="C46" s="2"/>
      <c r="D46" s="2"/>
      <c r="E46" s="2"/>
      <c r="F46" s="2"/>
      <c r="AB46" s="31"/>
      <c r="AC46" s="31"/>
      <c r="AD46" s="31"/>
      <c r="AE46" s="31"/>
      <c r="AF46" s="31"/>
      <c r="AG46" s="31"/>
      <c r="AH46" s="31"/>
      <c r="AI46" s="16"/>
    </row>
    <row r="47" spans="1:93" ht="3" customHeight="1" x14ac:dyDescent="0.2">
      <c r="AB47" s="31"/>
      <c r="AC47" s="31"/>
      <c r="AD47" s="31"/>
      <c r="AE47" s="31"/>
      <c r="AF47" s="31"/>
      <c r="AG47" s="31"/>
      <c r="AH47" s="31"/>
      <c r="AI47" s="16"/>
    </row>
    <row r="48" spans="1:93" x14ac:dyDescent="0.2">
      <c r="A48" s="80">
        <f>A3</f>
        <v>1</v>
      </c>
      <c r="B48" s="15" t="str">
        <f>B3</f>
        <v>Current EBITDA</v>
      </c>
      <c r="D48" s="81">
        <f>D3</f>
        <v>30</v>
      </c>
      <c r="E48" s="15" t="str">
        <f>E3</f>
        <v>Effective Tax Rate</v>
      </c>
      <c r="AB48" s="31"/>
      <c r="AC48" s="31"/>
      <c r="AD48" s="31"/>
      <c r="AE48" s="31"/>
      <c r="AF48" s="31"/>
      <c r="AG48" s="31"/>
      <c r="AH48" s="31"/>
      <c r="AI48" s="21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</row>
    <row r="49" spans="1:60" x14ac:dyDescent="0.2">
      <c r="A49" s="84">
        <f>A4</f>
        <v>10</v>
      </c>
      <c r="B49" s="15" t="str">
        <f>B4</f>
        <v>Capex as % of EBITDA</v>
      </c>
      <c r="D49" s="81">
        <f>D4</f>
        <v>10</v>
      </c>
      <c r="E49" s="15" t="str">
        <f>E4</f>
        <v>WACC</v>
      </c>
      <c r="AB49" s="31"/>
      <c r="AC49" s="31"/>
      <c r="AD49" s="31"/>
      <c r="AE49" s="31"/>
      <c r="AF49" s="31"/>
      <c r="AG49" s="31"/>
      <c r="AH49" s="31"/>
      <c r="AI49" s="21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</row>
    <row r="50" spans="1:60" x14ac:dyDescent="0.2">
      <c r="A50" s="84">
        <f>A5</f>
        <v>0</v>
      </c>
      <c r="B50" s="15" t="str">
        <f>B5</f>
        <v>NWC as % of EBITDA</v>
      </c>
      <c r="D50" s="32"/>
      <c r="E50" s="15"/>
      <c r="AB50" s="31"/>
      <c r="AC50" s="31"/>
      <c r="AD50" s="31"/>
      <c r="AE50" s="31"/>
      <c r="AF50" s="31"/>
      <c r="AG50" s="31"/>
      <c r="AH50" s="31"/>
      <c r="AI50" s="36"/>
      <c r="AJ50" s="36"/>
      <c r="AK50" s="36"/>
      <c r="AL50" s="36"/>
      <c r="AM50" s="36"/>
      <c r="AN50" s="36"/>
      <c r="AP50" s="36"/>
      <c r="AQ50" s="36"/>
      <c r="AR50" s="36"/>
      <c r="AS50" s="36"/>
      <c r="AT50" s="36"/>
      <c r="AU50" s="36"/>
    </row>
    <row r="51" spans="1:60" ht="3" customHeight="1" x14ac:dyDescent="0.2">
      <c r="A51" s="81"/>
      <c r="B51" s="15"/>
      <c r="AB51" s="31"/>
      <c r="AC51" s="31"/>
      <c r="AD51" s="31"/>
      <c r="AE51" s="31"/>
      <c r="AF51" s="31"/>
      <c r="AG51" s="31"/>
      <c r="AH51" s="31"/>
    </row>
    <row r="52" spans="1:60" x14ac:dyDescent="0.2">
      <c r="A52" s="77">
        <v>0</v>
      </c>
      <c r="B52" s="15" t="s">
        <v>53</v>
      </c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60" x14ac:dyDescent="0.2">
      <c r="A53" s="83">
        <v>100</v>
      </c>
      <c r="B53" t="s">
        <v>52</v>
      </c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BC53" s="49"/>
      <c r="BD53" s="49"/>
      <c r="BE53" s="49"/>
      <c r="BF53" s="49"/>
      <c r="BG53" s="49"/>
      <c r="BH53" s="49"/>
    </row>
    <row r="54" spans="1:60" x14ac:dyDescent="0.2">
      <c r="A54" s="90">
        <v>2</v>
      </c>
      <c r="B54" t="s">
        <v>39</v>
      </c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BC54" s="49"/>
      <c r="BD54" s="49"/>
      <c r="BE54" s="49"/>
      <c r="BF54" s="49"/>
      <c r="BG54" s="49"/>
      <c r="BH54" s="49"/>
    </row>
    <row r="55" spans="1:60" x14ac:dyDescent="0.2">
      <c r="A55" s="91">
        <v>8</v>
      </c>
      <c r="B55" s="15" t="s">
        <v>106</v>
      </c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</row>
    <row r="56" spans="1:60" x14ac:dyDescent="0.2">
      <c r="A56" s="5"/>
      <c r="C56" s="15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</row>
    <row r="57" spans="1:60" x14ac:dyDescent="0.2">
      <c r="A57" s="5" t="s">
        <v>109</v>
      </c>
      <c r="C57" s="15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</row>
    <row r="58" spans="1:60" ht="3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</row>
    <row r="59" spans="1:60" x14ac:dyDescent="0.2">
      <c r="O59" s="50" t="s">
        <v>3</v>
      </c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</row>
    <row r="60" spans="1:60" x14ac:dyDescent="0.2">
      <c r="A60" s="2"/>
      <c r="B60" s="2"/>
      <c r="C60" s="2"/>
      <c r="D60" s="39"/>
      <c r="E60" s="39" t="s">
        <v>42</v>
      </c>
      <c r="F60" s="39" t="s">
        <v>43</v>
      </c>
      <c r="G60" s="39" t="s">
        <v>44</v>
      </c>
      <c r="H60" s="39" t="s">
        <v>45</v>
      </c>
      <c r="I60" s="39" t="s">
        <v>47</v>
      </c>
      <c r="J60" s="39" t="s">
        <v>46</v>
      </c>
      <c r="K60" s="39" t="s">
        <v>48</v>
      </c>
      <c r="L60" s="39" t="s">
        <v>49</v>
      </c>
      <c r="M60" s="39" t="s">
        <v>50</v>
      </c>
      <c r="N60" s="39" t="s">
        <v>51</v>
      </c>
      <c r="O60" s="39" t="s">
        <v>4</v>
      </c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</row>
    <row r="61" spans="1:60" ht="3" hidden="1" customHeight="1" x14ac:dyDescent="0.2"/>
    <row r="62" spans="1:60" ht="11.25" hidden="1" customHeight="1" x14ac:dyDescent="0.2">
      <c r="A62" s="42" t="s">
        <v>62</v>
      </c>
    </row>
    <row r="63" spans="1:60" hidden="1" x14ac:dyDescent="0.2">
      <c r="A63" t="s">
        <v>107</v>
      </c>
      <c r="E63" s="15">
        <f ca="1">EBITDA*((1+EBITDACAGR/100)^(COLUMNS($E63:E63)-1))*(1-(TaxRate+Capex-NWC)/100)</f>
        <v>0.6</v>
      </c>
      <c r="F63" s="15">
        <f ca="1">EBITDA*((1+EBITDACAGR/100)^(COLUMNS($E63:F63)-1))*(1-(TaxRate+Capex-NWC)/100)</f>
        <v>0.61199999999999999</v>
      </c>
      <c r="G63" s="15">
        <f ca="1">EBITDA*((1+EBITDACAGR/100)^(COLUMNS($E63:G63)-1))*(1-(TaxRate+Capex-NWC)/100)</f>
        <v>0.62424000000000002</v>
      </c>
      <c r="H63" s="15">
        <f ca="1">EBITDA*((1+EBITDACAGR/100)^(COLUMNS($E63:H63)-1))*(1-(TaxRate+Capex-NWC)/100)</f>
        <v>0.63672479999999998</v>
      </c>
      <c r="I63" s="15">
        <f ca="1">EBITDA*((1+EBITDACAGR/100)^(COLUMNS($E63:I63)-1))*(1-(TaxRate+Capex-NWC)/100)</f>
        <v>0.64945929599999996</v>
      </c>
      <c r="J63" s="15">
        <f ca="1">EBITDA*((1+EBITDACAGR/100)^(COLUMNS($E63:J63)-1))*(1-(TaxRate+Capex-NWC)/100)</f>
        <v>0.66244848191999994</v>
      </c>
      <c r="K63" s="15">
        <f ca="1">EBITDA*((1+EBITDACAGR/100)^(COLUMNS($E63:K63)-1))*(1-(TaxRate+Capex-NWC)/100)</f>
        <v>0.6756974515584</v>
      </c>
      <c r="L63" s="15">
        <f ca="1">EBITDA*((1+EBITDACAGR/100)^(COLUMNS($E63:L63)-1))*(1-(TaxRate+Capex-NWC)/100)</f>
        <v>0.68921140058956787</v>
      </c>
      <c r="M63" s="15">
        <f ca="1">EBITDA*((1+EBITDACAGR/100)^(COLUMNS($E63:M63)-1))*(1-(TaxRate+Capex-NWC)/100)</f>
        <v>0.70299562860135933</v>
      </c>
      <c r="N63" s="15">
        <f ca="1">EBITDA*((1+EBITDACAGR/100)^(COLUMNS($E63:N63)-1))*(1-(TaxRate+Capex-NWC)/100)</f>
        <v>0.71705554117338643</v>
      </c>
      <c r="O63" s="15">
        <f ca="1">EBITDA*((1+EBITDACAGR/100)^(COLUMNS($E63:N63)-1)*EBITDAMultiple)</f>
        <v>9.5607405489784867</v>
      </c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</row>
    <row r="64" spans="1:60" ht="3" hidden="1" customHeight="1" x14ac:dyDescent="0.2"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</row>
    <row r="65" spans="1:52" hidden="1" x14ac:dyDescent="0.2">
      <c r="A65" s="5" t="s">
        <v>56</v>
      </c>
      <c r="B65" s="5"/>
      <c r="D65" s="89">
        <f ca="1">NPV(WACC/100,E63:N63)+O63/(1+WACC/100)^10</f>
        <v>7.6612659720277971</v>
      </c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</row>
    <row r="66" spans="1:52" hidden="1" x14ac:dyDescent="0.2">
      <c r="A66" t="s">
        <v>53</v>
      </c>
      <c r="D66" s="16">
        <f ca="1">NetCash</f>
        <v>0</v>
      </c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</row>
    <row r="67" spans="1:52" hidden="1" x14ac:dyDescent="0.2">
      <c r="A67" s="5" t="s">
        <v>57</v>
      </c>
      <c r="B67" s="5"/>
      <c r="D67" s="89">
        <f ca="1">SUM(D65:D66)</f>
        <v>7.6612659720277971</v>
      </c>
      <c r="M67" s="2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</row>
    <row r="68" spans="1:52" hidden="1" x14ac:dyDescent="0.2">
      <c r="A68" t="s">
        <v>52</v>
      </c>
      <c r="D68" s="16">
        <f ca="1">SharesOut</f>
        <v>100</v>
      </c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</row>
    <row r="69" spans="1:52" hidden="1" x14ac:dyDescent="0.2">
      <c r="A69" s="5" t="s">
        <v>58</v>
      </c>
      <c r="B69" s="5"/>
      <c r="D69" s="89">
        <f ca="1">D67/D68</f>
        <v>7.6612659720277976E-2</v>
      </c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</row>
    <row r="70" spans="1:52" ht="3" hidden="1" customHeight="1" x14ac:dyDescent="0.2">
      <c r="A70" s="101"/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</row>
    <row r="71" spans="1:52" ht="3" customHeight="1" x14ac:dyDescent="0.2">
      <c r="A71" s="5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</row>
    <row r="72" spans="1:52" ht="11.25" hidden="1" customHeight="1" x14ac:dyDescent="0.2">
      <c r="A72" s="42" t="s">
        <v>63</v>
      </c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</row>
    <row r="73" spans="1:52" hidden="1" x14ac:dyDescent="0.2">
      <c r="A73" t="s">
        <v>107</v>
      </c>
      <c r="E73" s="15">
        <f ca="1">EBITDA*((1+EBITDACAGR/100)^(COLUMNS($E73:E73)-1))*(1-(TaxRate+Capex-NWC)/100)</f>
        <v>0.6</v>
      </c>
      <c r="F73" s="15">
        <f ca="1">EBITDA*((1+EBITDACAGR/100)^(COLUMNS($E73:F73)-1))*(1-(TaxRate+Capex-NWC)/100)</f>
        <v>0.61199999999999999</v>
      </c>
      <c r="G73" s="15">
        <f ca="1">EBITDA*((1+EBITDACAGR/100)^(COLUMNS($E73:G73)-1))*(1-(TaxRate+Capex-NWC)/100)</f>
        <v>0.62424000000000002</v>
      </c>
      <c r="H73" s="15">
        <f ca="1">EBITDA*((1+EBITDACAGR/100)^(COLUMNS($E73:H73)-1))*(1-(TaxRate+Capex-NWC)/100)</f>
        <v>0.63672479999999998</v>
      </c>
      <c r="I73" s="15">
        <f ca="1">EBITDA*((1+EBITDACAGR/100)^(COLUMNS($E73:I73)-1))*(1-(TaxRate+Capex-NWC)/100)</f>
        <v>0.64945929599999996</v>
      </c>
      <c r="J73" s="15">
        <f ca="1">EBITDA*((1+EBITDACAGR/100)^(COLUMNS($E73:J73)-1))*(1-(TaxRate+Capex-NWC)/100)</f>
        <v>0.66244848191999994</v>
      </c>
      <c r="K73" s="15">
        <f ca="1">EBITDA*((1+EBITDACAGR/100)^(COLUMNS($E73:K73)-1))*(1-(TaxRate+Capex-NWC)/100)</f>
        <v>0.6756974515584</v>
      </c>
      <c r="L73" s="15">
        <f ca="1">EBITDA*((1+EBITDACAGR/100)^(COLUMNS($E73:L73)-1))*(1-(TaxRate+Capex-NWC)/100)</f>
        <v>0.68921140058956787</v>
      </c>
      <c r="M73" s="15">
        <f ca="1">EBITDA*((1+EBITDACAGR/100)^(COLUMNS($E73:M73)-1))*(1-(TaxRate+Capex-NWC)/100)</f>
        <v>0.70299562860135933</v>
      </c>
      <c r="N73" s="15">
        <f ca="1">EBITDA*((1+EBITDACAGR/100)^(COLUMNS($E73:N73)-1))*(1-(TaxRate+Capex-NWC)/100)</f>
        <v>0.71705554117338643</v>
      </c>
      <c r="O73" s="15">
        <f ca="1">EBITDA*((1+EBITDACAGR/100)^(COLUMNS($E73:N73)-1))*EBITDAMultiple</f>
        <v>9.5607405489784867</v>
      </c>
    </row>
    <row r="74" spans="1:52" ht="3" hidden="1" customHeight="1" x14ac:dyDescent="0.2"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</row>
    <row r="75" spans="1:52" hidden="1" x14ac:dyDescent="0.2">
      <c r="A75" t="s">
        <v>52</v>
      </c>
      <c r="E75" s="16">
        <f ca="1">SharesOut</f>
        <v>100</v>
      </c>
      <c r="F75" s="16">
        <f ca="1">SharesOut</f>
        <v>100</v>
      </c>
      <c r="G75" s="16">
        <f ca="1">SharesOut</f>
        <v>100</v>
      </c>
      <c r="H75" s="16">
        <f ca="1">SharesOut</f>
        <v>100</v>
      </c>
      <c r="I75" s="16">
        <f ca="1">SharesOut</f>
        <v>100</v>
      </c>
      <c r="J75" s="16">
        <f ca="1">SharesOut</f>
        <v>100</v>
      </c>
      <c r="K75" s="16">
        <f ca="1">SharesOut</f>
        <v>100</v>
      </c>
      <c r="L75" s="16">
        <f ca="1">SharesOut</f>
        <v>100</v>
      </c>
      <c r="M75" s="16">
        <f ca="1">SharesOut</f>
        <v>100</v>
      </c>
      <c r="N75" s="16">
        <f ca="1">SharesOut</f>
        <v>100</v>
      </c>
      <c r="O75" s="16">
        <f ca="1">SharesOut</f>
        <v>100</v>
      </c>
    </row>
    <row r="76" spans="1:52" hidden="1" x14ac:dyDescent="0.2">
      <c r="A76" s="87" t="s">
        <v>59</v>
      </c>
      <c r="E76" s="15">
        <f ca="1">E73/SharesOut</f>
        <v>6.0000000000000001E-3</v>
      </c>
      <c r="F76" s="15">
        <f ca="1">F73/SharesOut</f>
        <v>6.1199999999999996E-3</v>
      </c>
      <c r="G76" s="15">
        <f ca="1">G73/SharesOut</f>
        <v>6.2424000000000004E-3</v>
      </c>
      <c r="H76" s="15">
        <f ca="1">H73/SharesOut</f>
        <v>6.3672479999999998E-3</v>
      </c>
      <c r="I76" s="15">
        <f ca="1">I73/SharesOut</f>
        <v>6.4945929600000001E-3</v>
      </c>
      <c r="J76" s="15">
        <f ca="1">J73/SharesOut</f>
        <v>6.6244848191999994E-3</v>
      </c>
      <c r="K76" s="15">
        <f ca="1">K73/SharesOut</f>
        <v>6.7569745155839998E-3</v>
      </c>
      <c r="L76" s="15">
        <f ca="1">L73/SharesOut</f>
        <v>6.8921140058956784E-3</v>
      </c>
      <c r="M76" s="15">
        <f ca="1">M73/SharesOut</f>
        <v>7.0299562860135934E-3</v>
      </c>
      <c r="N76" s="15">
        <f ca="1">N73/SharesOut</f>
        <v>7.1705554117338643E-3</v>
      </c>
      <c r="O76" s="15">
        <f ca="1">O73/SharesOut</f>
        <v>9.5607405489784872E-2</v>
      </c>
    </row>
    <row r="77" spans="1:52" ht="3" hidden="1" customHeight="1" x14ac:dyDescent="0.2"/>
    <row r="78" spans="1:52" hidden="1" x14ac:dyDescent="0.2">
      <c r="A78" s="5" t="s">
        <v>60</v>
      </c>
      <c r="D78" s="89">
        <f ca="1">NPV(WACC/100,E76:N76)+O76/(1+WACC/100)^10</f>
        <v>7.6612659720277976E-2</v>
      </c>
    </row>
    <row r="79" spans="1:52" hidden="1" x14ac:dyDescent="0.2">
      <c r="A79" t="s">
        <v>61</v>
      </c>
      <c r="D79" s="16">
        <f ca="1">NetCash/SharesOut</f>
        <v>0</v>
      </c>
    </row>
    <row r="80" spans="1:52" hidden="1" x14ac:dyDescent="0.2">
      <c r="A80" s="5" t="s">
        <v>58</v>
      </c>
      <c r="D80" s="89">
        <f ca="1">D78+D79</f>
        <v>7.6612659720277976E-2</v>
      </c>
      <c r="AU80" s="38"/>
    </row>
    <row r="81" spans="1:191" hidden="1" x14ac:dyDescent="0.2">
      <c r="A81" t="s">
        <v>52</v>
      </c>
      <c r="D81" s="16">
        <f ca="1">SharesOut</f>
        <v>100</v>
      </c>
      <c r="AU81" s="38"/>
    </row>
    <row r="82" spans="1:191" hidden="1" x14ac:dyDescent="0.2">
      <c r="A82" s="5" t="s">
        <v>57</v>
      </c>
      <c r="D82" s="89">
        <f ca="1">D80*D81</f>
        <v>7.6612659720277971</v>
      </c>
      <c r="AU82" s="38"/>
    </row>
    <row r="83" spans="1:191" ht="3" hidden="1" customHeight="1" x14ac:dyDescent="0.2">
      <c r="A83" s="101"/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</row>
    <row r="84" spans="1:191" ht="3" hidden="1" customHeight="1" x14ac:dyDescent="0.2"/>
    <row r="85" spans="1:191" ht="11.25" customHeight="1" x14ac:dyDescent="0.2">
      <c r="A85" s="42" t="s">
        <v>64</v>
      </c>
      <c r="D85" s="21"/>
      <c r="E85" s="21"/>
      <c r="F85" s="21"/>
      <c r="G85" s="21"/>
      <c r="H85" s="21"/>
      <c r="M85" s="21"/>
      <c r="N85" s="21"/>
      <c r="O85" s="36"/>
      <c r="P85" s="49"/>
      <c r="GI85" s="15"/>
    </row>
    <row r="86" spans="1:191" x14ac:dyDescent="0.2">
      <c r="A86" t="s">
        <v>107</v>
      </c>
      <c r="C86" s="21"/>
      <c r="D86" s="21"/>
      <c r="E86" s="15">
        <f ca="1">EBITDA*((1+EBITDACAGR/100)^(COLUMNS($E86:E86)-1))*(1-(TaxRate+Capex-NWC)/100)</f>
        <v>0.6</v>
      </c>
      <c r="F86" s="15">
        <f ca="1">EBITDA*((1+EBITDACAGR/100)^(COLUMNS($E86:F86)-1))*(1-(TaxRate+Capex-NWC)/100)</f>
        <v>0.61199999999999999</v>
      </c>
      <c r="G86" s="15">
        <f ca="1">EBITDA*((1+EBITDACAGR/100)^(COLUMNS($E86:G86)-1))*(1-(TaxRate+Capex-NWC)/100)</f>
        <v>0.62424000000000002</v>
      </c>
      <c r="H86" s="15">
        <f ca="1">EBITDA*((1+EBITDACAGR/100)^(COLUMNS($E86:H86)-1))*(1-(TaxRate+Capex-NWC)/100)</f>
        <v>0.63672479999999998</v>
      </c>
      <c r="I86" s="15">
        <f ca="1">EBITDA*((1+EBITDACAGR/100)^(COLUMNS($E86:I86)-1))*(1-(TaxRate+Capex-NWC)/100)</f>
        <v>0.64945929599999996</v>
      </c>
      <c r="J86" s="15">
        <f ca="1">EBITDA*((1+EBITDACAGR/100)^(COLUMNS($E86:J86)-1))*(1-(TaxRate+Capex-NWC)/100)</f>
        <v>0.66244848191999994</v>
      </c>
      <c r="K86" s="15">
        <f ca="1">EBITDA*((1+EBITDACAGR/100)^(COLUMNS($E86:K86)-1))*(1-(TaxRate+Capex-NWC)/100)</f>
        <v>0.6756974515584</v>
      </c>
      <c r="L86" s="15">
        <f ca="1">EBITDA*((1+EBITDACAGR/100)^(COLUMNS($E86:L86)-1))*(1-(TaxRate+Capex-NWC)/100)</f>
        <v>0.68921140058956787</v>
      </c>
      <c r="M86" s="15">
        <f ca="1">EBITDA*((1+EBITDACAGR/100)^(COLUMNS($E86:M86)-1))*(1-(TaxRate+Capex-NWC)/100)</f>
        <v>0.70299562860135933</v>
      </c>
      <c r="N86" s="15">
        <f ca="1">EBITDA*((1+EBITDACAGR/100)^(COLUMNS($E86:N86)-1))*(1-(TaxRate+Capex-NWC)/100)</f>
        <v>0.71705554117338643</v>
      </c>
      <c r="O86" s="15">
        <f ca="1">EBITDA*((1+EBITDACAGR/100)^(COLUMNS($E86:N86)-1))*EBITDAMultiple</f>
        <v>9.5607405489784867</v>
      </c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/>
      <c r="EL86" s="15"/>
      <c r="EM86" s="15"/>
      <c r="EN86" s="15"/>
      <c r="EO86" s="15"/>
      <c r="EP86" s="15"/>
      <c r="EQ86" s="15"/>
      <c r="ER86" s="15"/>
      <c r="ES86" s="15"/>
      <c r="ET86" s="15"/>
      <c r="EU86" s="15"/>
      <c r="EV86" s="15"/>
      <c r="EW86" s="15"/>
      <c r="EX86" s="15"/>
      <c r="EY86" s="15"/>
      <c r="EZ86" s="15"/>
      <c r="FA86" s="15"/>
      <c r="FB86" s="15"/>
      <c r="FC86" s="15"/>
      <c r="FD86" s="15"/>
      <c r="FE86" s="15"/>
      <c r="FF86" s="15"/>
      <c r="FG86" s="15"/>
      <c r="FH86" s="15"/>
      <c r="FI86" s="15"/>
      <c r="FJ86" s="15"/>
      <c r="FK86" s="15"/>
      <c r="FL86" s="15"/>
      <c r="FM86" s="15"/>
      <c r="FN86" s="15"/>
      <c r="FO86" s="15"/>
      <c r="FP86" s="15"/>
      <c r="FQ86" s="15"/>
      <c r="FR86" s="15"/>
      <c r="FS86" s="15"/>
      <c r="FT86" s="15"/>
      <c r="FU86" s="15"/>
      <c r="FV86" s="15"/>
      <c r="FW86" s="15"/>
      <c r="FX86" s="15"/>
      <c r="FY86" s="15"/>
      <c r="FZ86" s="15"/>
      <c r="GA86" s="15"/>
      <c r="GB86" s="15"/>
      <c r="GC86" s="15"/>
      <c r="GD86" s="15"/>
      <c r="GE86" s="15"/>
      <c r="GF86" s="15"/>
      <c r="GG86" s="15"/>
      <c r="GH86" s="15"/>
      <c r="GI86" s="15"/>
    </row>
    <row r="87" spans="1:191" ht="3" customHeight="1" x14ac:dyDescent="0.2"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/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/>
      <c r="EW87" s="15"/>
      <c r="EX87" s="15"/>
      <c r="EY87" s="15"/>
      <c r="EZ87" s="15"/>
      <c r="FA87" s="15"/>
      <c r="FB87" s="15"/>
      <c r="FC87" s="15"/>
      <c r="FD87" s="15"/>
      <c r="FE87" s="15"/>
      <c r="FF87" s="15"/>
      <c r="FG87" s="15"/>
      <c r="FH87" s="15"/>
      <c r="FI87" s="15"/>
      <c r="FJ87" s="15"/>
      <c r="FK87" s="15"/>
      <c r="FL87" s="15"/>
      <c r="FM87" s="15"/>
      <c r="FN87" s="15"/>
      <c r="FO87" s="15"/>
      <c r="FP87" s="15"/>
      <c r="FQ87" s="15"/>
      <c r="FR87" s="15"/>
      <c r="FS87" s="15"/>
      <c r="FT87" s="15"/>
      <c r="FU87" s="15"/>
      <c r="FV87" s="15"/>
      <c r="FW87" s="15"/>
      <c r="FX87" s="15"/>
      <c r="FY87" s="15"/>
      <c r="FZ87" s="15"/>
      <c r="GA87" s="15"/>
      <c r="GB87" s="15"/>
      <c r="GC87" s="15"/>
      <c r="GD87" s="15"/>
      <c r="GE87" s="15"/>
      <c r="GF87" s="15"/>
      <c r="GG87" s="15"/>
      <c r="GH87" s="32"/>
      <c r="GI87" s="15"/>
    </row>
    <row r="88" spans="1:191" ht="11.25" customHeight="1" x14ac:dyDescent="0.2">
      <c r="A88" s="87" t="s">
        <v>65</v>
      </c>
      <c r="E88" s="16">
        <f ca="1">SharesOut</f>
        <v>100</v>
      </c>
      <c r="F88" s="16">
        <f ca="1">E88*1.02</f>
        <v>102</v>
      </c>
      <c r="G88" s="16">
        <f t="shared" ref="G88:N88" ca="1" si="4">F88*1.02</f>
        <v>104.04</v>
      </c>
      <c r="H88" s="16">
        <f t="shared" ca="1" si="4"/>
        <v>106.1208</v>
      </c>
      <c r="I88" s="16">
        <f t="shared" ca="1" si="4"/>
        <v>108.243216</v>
      </c>
      <c r="J88" s="16">
        <f t="shared" ca="1" si="4"/>
        <v>110.40808032000001</v>
      </c>
      <c r="K88" s="16">
        <f t="shared" ca="1" si="4"/>
        <v>112.61624192640001</v>
      </c>
      <c r="L88" s="16">
        <f t="shared" ca="1" si="4"/>
        <v>114.868566764928</v>
      </c>
      <c r="M88" s="16">
        <f t="shared" ca="1" si="4"/>
        <v>117.16593810022657</v>
      </c>
      <c r="N88" s="16">
        <f t="shared" ca="1" si="4"/>
        <v>119.5092568622311</v>
      </c>
      <c r="O88" s="16">
        <f ca="1">N88*1</f>
        <v>119.5092568622311</v>
      </c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  <c r="EC88" s="16"/>
      <c r="ED88" s="16"/>
      <c r="EE88" s="16"/>
      <c r="EF88" s="16"/>
      <c r="EG88" s="16"/>
      <c r="EH88" s="16"/>
      <c r="EI88" s="16"/>
      <c r="EJ88" s="16"/>
      <c r="EK88" s="16"/>
      <c r="EL88" s="16"/>
      <c r="EM88" s="16"/>
      <c r="EN88" s="16"/>
      <c r="EO88" s="16"/>
      <c r="EP88" s="16"/>
      <c r="EQ88" s="16"/>
      <c r="ER88" s="16"/>
      <c r="ES88" s="16"/>
      <c r="ET88" s="16"/>
      <c r="EU88" s="16"/>
      <c r="EV88" s="16"/>
      <c r="EW88" s="16"/>
      <c r="EX88" s="16"/>
      <c r="EY88" s="16"/>
      <c r="EZ88" s="16"/>
      <c r="FA88" s="16"/>
      <c r="FB88" s="16"/>
      <c r="FC88" s="16"/>
      <c r="FD88" s="16"/>
      <c r="FE88" s="16"/>
      <c r="FF88" s="16"/>
      <c r="FG88" s="16"/>
      <c r="FH88" s="16"/>
      <c r="FI88" s="16"/>
      <c r="FJ88" s="16"/>
      <c r="FK88" s="16"/>
      <c r="FL88" s="16"/>
      <c r="FM88" s="16"/>
      <c r="FN88" s="16"/>
      <c r="FO88" s="16"/>
      <c r="FP88" s="16"/>
      <c r="FQ88" s="16"/>
      <c r="FR88" s="16"/>
      <c r="FS88" s="16"/>
      <c r="FT88" s="16"/>
      <c r="FU88" s="16"/>
      <c r="FV88" s="16"/>
      <c r="FW88" s="16"/>
      <c r="FX88" s="16"/>
      <c r="FY88" s="16"/>
      <c r="FZ88" s="16"/>
      <c r="GA88" s="16"/>
      <c r="GB88" s="16"/>
      <c r="GC88" s="16"/>
      <c r="GD88" s="16"/>
      <c r="GE88" s="16"/>
      <c r="GF88" s="16"/>
      <c r="GG88" s="16"/>
      <c r="GI88" s="15"/>
    </row>
    <row r="89" spans="1:191" x14ac:dyDescent="0.2">
      <c r="A89" s="87" t="s">
        <v>59</v>
      </c>
      <c r="E89" s="15">
        <f ca="1">E86/E88</f>
        <v>6.0000000000000001E-3</v>
      </c>
      <c r="F89" s="15">
        <f ca="1">F86/F88</f>
        <v>6.0000000000000001E-3</v>
      </c>
      <c r="G89" s="15">
        <f ca="1">G86/G88</f>
        <v>6.0000000000000001E-3</v>
      </c>
      <c r="H89" s="15">
        <f ca="1">H86/H88</f>
        <v>5.9999999999999993E-3</v>
      </c>
      <c r="I89" s="15">
        <f ca="1">I86/I88</f>
        <v>5.9999999999999993E-3</v>
      </c>
      <c r="J89" s="15">
        <f ca="1">J86/J88</f>
        <v>5.9999999999999993E-3</v>
      </c>
      <c r="K89" s="15">
        <f ca="1">K86/K88</f>
        <v>5.9999999999999993E-3</v>
      </c>
      <c r="L89" s="15">
        <f ca="1">L86/L88</f>
        <v>5.9999999999999984E-3</v>
      </c>
      <c r="M89" s="15">
        <f ca="1">M86/M88</f>
        <v>5.9999999999999993E-3</v>
      </c>
      <c r="N89" s="15">
        <f ca="1">N86/N88</f>
        <v>5.9999999999999984E-3</v>
      </c>
      <c r="O89" s="15">
        <f ca="1">O86/O88</f>
        <v>7.9999999999999988E-2</v>
      </c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  <c r="DI89" s="15"/>
      <c r="DJ89" s="15"/>
      <c r="DK89" s="15"/>
      <c r="DL89" s="15"/>
      <c r="DM89" s="15"/>
      <c r="DN89" s="15"/>
      <c r="DO89" s="15"/>
      <c r="DP89" s="15"/>
      <c r="DQ89" s="15"/>
      <c r="DR89" s="15"/>
      <c r="DS89" s="15"/>
      <c r="DT89" s="15"/>
      <c r="DU89" s="15"/>
      <c r="DV89" s="15"/>
      <c r="DW89" s="15"/>
      <c r="DX89" s="15"/>
      <c r="DY89" s="15"/>
      <c r="DZ89" s="15"/>
      <c r="EA89" s="15"/>
      <c r="EB89" s="15"/>
      <c r="EC89" s="15"/>
      <c r="ED89" s="15"/>
      <c r="EE89" s="15"/>
      <c r="EF89" s="15"/>
      <c r="EG89" s="15"/>
      <c r="EH89" s="15"/>
      <c r="EI89" s="15"/>
      <c r="EJ89" s="15"/>
      <c r="EK89" s="15"/>
      <c r="EL89" s="15"/>
      <c r="EM89" s="15"/>
      <c r="EN89" s="15"/>
      <c r="EO89" s="15"/>
      <c r="EP89" s="15"/>
      <c r="EQ89" s="15"/>
      <c r="ER89" s="15"/>
      <c r="ES89" s="15"/>
      <c r="ET89" s="15"/>
      <c r="EU89" s="15"/>
      <c r="EV89" s="15"/>
      <c r="EW89" s="15"/>
      <c r="EX89" s="15"/>
      <c r="EY89" s="15"/>
      <c r="EZ89" s="15"/>
      <c r="FA89" s="15"/>
      <c r="FB89" s="15"/>
      <c r="FC89" s="15"/>
      <c r="FD89" s="15"/>
      <c r="FE89" s="15"/>
      <c r="FF89" s="15"/>
      <c r="FG89" s="15"/>
      <c r="FH89" s="15"/>
      <c r="FI89" s="15"/>
      <c r="FJ89" s="15"/>
      <c r="FK89" s="15"/>
      <c r="FL89" s="15"/>
      <c r="FM89" s="15"/>
      <c r="FN89" s="15"/>
      <c r="FO89" s="15"/>
      <c r="FP89" s="15"/>
      <c r="FQ89" s="15"/>
      <c r="FR89" s="15"/>
      <c r="FS89" s="15"/>
      <c r="FT89" s="15"/>
      <c r="FU89" s="15"/>
      <c r="FV89" s="15"/>
      <c r="FW89" s="15"/>
      <c r="FX89" s="15"/>
      <c r="FY89" s="15"/>
      <c r="FZ89" s="15"/>
      <c r="GA89" s="15"/>
      <c r="GB89" s="15"/>
      <c r="GC89" s="15"/>
      <c r="GD89" s="15"/>
      <c r="GE89" s="15"/>
      <c r="GF89" s="15"/>
      <c r="GG89" s="15"/>
    </row>
    <row r="90" spans="1:191" ht="3" customHeight="1" x14ac:dyDescent="0.2">
      <c r="N90" s="36"/>
      <c r="O90" s="15"/>
      <c r="P90" s="16"/>
      <c r="GI90" s="16"/>
    </row>
    <row r="91" spans="1:191" x14ac:dyDescent="0.2">
      <c r="A91" s="87" t="s">
        <v>66</v>
      </c>
      <c r="E91" s="16">
        <f ca="1">SharesOut</f>
        <v>100</v>
      </c>
      <c r="F91" s="16">
        <f ca="1">E91*1.05</f>
        <v>105</v>
      </c>
      <c r="G91" s="16">
        <f t="shared" ref="G91:N91" ca="1" si="5">F91*1.05</f>
        <v>110.25</v>
      </c>
      <c r="H91" s="16">
        <f t="shared" ca="1" si="5"/>
        <v>115.7625</v>
      </c>
      <c r="I91" s="16">
        <f t="shared" ca="1" si="5"/>
        <v>121.55062500000001</v>
      </c>
      <c r="J91" s="16">
        <f t="shared" ca="1" si="5"/>
        <v>127.62815625000002</v>
      </c>
      <c r="K91" s="16">
        <f t="shared" ca="1" si="5"/>
        <v>134.00956406250003</v>
      </c>
      <c r="L91" s="16">
        <f t="shared" ca="1" si="5"/>
        <v>140.71004226562505</v>
      </c>
      <c r="M91" s="16">
        <f t="shared" ca="1" si="5"/>
        <v>147.74554437890632</v>
      </c>
      <c r="N91" s="16">
        <f t="shared" ca="1" si="5"/>
        <v>155.13282159785163</v>
      </c>
      <c r="O91" s="16">
        <f ca="1">N91</f>
        <v>155.13282159785163</v>
      </c>
      <c r="GI91" s="15"/>
    </row>
    <row r="92" spans="1:191" x14ac:dyDescent="0.2">
      <c r="A92" s="87" t="s">
        <v>59</v>
      </c>
      <c r="E92" s="15">
        <f ca="1">E$86/E91</f>
        <v>6.0000000000000001E-3</v>
      </c>
      <c r="F92" s="15">
        <f t="shared" ref="F92:N92" ca="1" si="6">F$86/F91</f>
        <v>5.8285714285714286E-3</v>
      </c>
      <c r="G92" s="15">
        <f t="shared" ca="1" si="6"/>
        <v>5.6620408163265308E-3</v>
      </c>
      <c r="H92" s="15">
        <f t="shared" ca="1" si="6"/>
        <v>5.5002682215743439E-3</v>
      </c>
      <c r="I92" s="15">
        <f t="shared" ca="1" si="6"/>
        <v>5.3431177009579337E-3</v>
      </c>
      <c r="J92" s="15">
        <f t="shared" ca="1" si="6"/>
        <v>5.1904571952162779E-3</v>
      </c>
      <c r="K92" s="15">
        <f t="shared" ca="1" si="6"/>
        <v>5.0421584182100982E-3</v>
      </c>
      <c r="L92" s="15">
        <f t="shared" ca="1" si="6"/>
        <v>4.8980967491183795E-3</v>
      </c>
      <c r="M92" s="15">
        <f t="shared" ca="1" si="6"/>
        <v>4.7581511277149978E-3</v>
      </c>
      <c r="N92" s="15">
        <f t="shared" ca="1" si="6"/>
        <v>4.6222039526374256E-3</v>
      </c>
      <c r="O92" s="15">
        <f ca="1">O86/O91</f>
        <v>6.1629386035165684E-2</v>
      </c>
    </row>
    <row r="93" spans="1:191" ht="3" customHeight="1" x14ac:dyDescent="0.2">
      <c r="M93" s="16"/>
      <c r="GI93" s="16"/>
    </row>
    <row r="94" spans="1:191" x14ac:dyDescent="0.2">
      <c r="A94" s="87" t="s">
        <v>71</v>
      </c>
      <c r="E94" s="16">
        <f ca="1">SharesOut</f>
        <v>100</v>
      </c>
      <c r="F94" s="16">
        <f ca="1">E94*1.1</f>
        <v>110.00000000000001</v>
      </c>
      <c r="G94" s="16">
        <f t="shared" ref="G94:N94" ca="1" si="7">F94*1.1</f>
        <v>121.00000000000003</v>
      </c>
      <c r="H94" s="16">
        <f t="shared" ca="1" si="7"/>
        <v>133.10000000000005</v>
      </c>
      <c r="I94" s="16">
        <f t="shared" ca="1" si="7"/>
        <v>146.41000000000008</v>
      </c>
      <c r="J94" s="16">
        <f t="shared" ca="1" si="7"/>
        <v>161.0510000000001</v>
      </c>
      <c r="K94" s="16">
        <f t="shared" ca="1" si="7"/>
        <v>177.15610000000012</v>
      </c>
      <c r="L94" s="16">
        <f t="shared" ca="1" si="7"/>
        <v>194.87171000000015</v>
      </c>
      <c r="M94" s="16">
        <f t="shared" ca="1" si="7"/>
        <v>214.3588810000002</v>
      </c>
      <c r="N94" s="16">
        <f t="shared" ca="1" si="7"/>
        <v>235.79476910000022</v>
      </c>
      <c r="O94" s="16">
        <f ca="1">N94</f>
        <v>235.79476910000022</v>
      </c>
      <c r="GI94" s="15"/>
    </row>
    <row r="95" spans="1:191" x14ac:dyDescent="0.2">
      <c r="A95" s="87" t="s">
        <v>59</v>
      </c>
      <c r="E95" s="15">
        <f ca="1">E$86/E94</f>
        <v>6.0000000000000001E-3</v>
      </c>
      <c r="F95" s="15">
        <f t="shared" ref="F95:N95" ca="1" si="8">F$86/F94</f>
        <v>5.5636363636363626E-3</v>
      </c>
      <c r="G95" s="15">
        <f t="shared" ca="1" si="8"/>
        <v>5.1590082644628089E-3</v>
      </c>
      <c r="H95" s="15">
        <f t="shared" ca="1" si="8"/>
        <v>4.7838076634109669E-3</v>
      </c>
      <c r="I95" s="15">
        <f t="shared" ca="1" si="8"/>
        <v>4.4358943787992594E-3</v>
      </c>
      <c r="J95" s="15">
        <f t="shared" ca="1" si="8"/>
        <v>4.1132838785229494E-3</v>
      </c>
      <c r="K95" s="15">
        <f t="shared" ca="1" si="8"/>
        <v>3.8141359600849167E-3</v>
      </c>
      <c r="L95" s="15">
        <f t="shared" ca="1" si="8"/>
        <v>3.5367442538969218E-3</v>
      </c>
      <c r="M95" s="15">
        <f t="shared" ca="1" si="8"/>
        <v>3.2795264899771457E-3</v>
      </c>
      <c r="N95" s="15">
        <f t="shared" ca="1" si="8"/>
        <v>3.0410154725242621E-3</v>
      </c>
      <c r="O95" s="15">
        <f ca="1">O86/O94</f>
        <v>4.0546872966990166E-2</v>
      </c>
    </row>
    <row r="96" spans="1:191" ht="3" customHeight="1" x14ac:dyDescent="0.2"/>
    <row r="97" spans="1:191" ht="11.25" customHeight="1" x14ac:dyDescent="0.2">
      <c r="D97" s="39" t="s">
        <v>70</v>
      </c>
      <c r="E97" s="92" t="s">
        <v>67</v>
      </c>
      <c r="F97" s="92" t="s">
        <v>68</v>
      </c>
      <c r="G97" s="92" t="s">
        <v>69</v>
      </c>
      <c r="I97" s="97" t="s">
        <v>73</v>
      </c>
      <c r="J97" s="97" t="s">
        <v>74</v>
      </c>
      <c r="K97" s="39" t="s">
        <v>75</v>
      </c>
      <c r="L97" s="39" t="s">
        <v>76</v>
      </c>
      <c r="M97" s="39" t="s">
        <v>77</v>
      </c>
    </row>
    <row r="98" spans="1:191" x14ac:dyDescent="0.2">
      <c r="A98" s="5" t="s">
        <v>60</v>
      </c>
      <c r="D98" s="89">
        <f ca="1">NPV(WACC/100,E76:N76)+O76/(1+WACC/100)^10</f>
        <v>7.6612659720277976E-2</v>
      </c>
      <c r="E98" s="89">
        <f ca="1">NPV(WACC/100,E89:N89)+O89/(1+WACC/100)^10</f>
        <v>6.7710865788590591E-2</v>
      </c>
      <c r="F98" s="89">
        <f ca="1">NPV(WACC/100,E92:N92)+O92/(1+WACC/100)^10</f>
        <v>5.6963011694258714E-2</v>
      </c>
      <c r="G98" s="89">
        <f ca="1">NPV(WACC/100,E95:N95)+O95/(1+WACC/100)^10</f>
        <v>4.4075248618444349E-2</v>
      </c>
      <c r="I98" s="89">
        <f ca="1">NPV(WACC/100,B155:K155)+L155/(1+WACC/100)^10</f>
        <v>6.9808235281955774E-2</v>
      </c>
      <c r="J98" s="89">
        <f ca="1">NPV(WACC/100,B157:K157)+L157/(1+WACC/100)^10</f>
        <v>6.6920048042357239E-2</v>
      </c>
      <c r="K98" s="89">
        <f ca="1">NPV(WACC/100,B159:K159)+L159/(1+WACC/100)^10</f>
        <v>5.8717728754473154E-2</v>
      </c>
      <c r="L98" s="89">
        <f ca="1">NPV(WACC/100,B161:K161)+L161/(1+WACC/100)^10</f>
        <v>4.0680307241617433E-2</v>
      </c>
      <c r="M98" s="89">
        <f ca="1">NPV(WACC/100,B163:K163)+L163/(1+WACC/100)^10</f>
        <v>4.9836253567119931E-2</v>
      </c>
    </row>
    <row r="99" spans="1:191" x14ac:dyDescent="0.2">
      <c r="A99" t="s">
        <v>61</v>
      </c>
      <c r="D99" s="16">
        <f ca="1">NetCash/SharesOut</f>
        <v>0</v>
      </c>
      <c r="E99" s="16">
        <f ca="1">NetCash/SharesOut</f>
        <v>0</v>
      </c>
      <c r="F99" s="16">
        <f ca="1">NetCash/SharesOut</f>
        <v>0</v>
      </c>
      <c r="G99" s="16">
        <f ca="1">NetCash/SharesOut</f>
        <v>0</v>
      </c>
      <c r="I99" s="16">
        <f ca="1">NetCash/SharesOut</f>
        <v>0</v>
      </c>
      <c r="J99" s="16">
        <f ca="1">NetCash/SharesOut</f>
        <v>0</v>
      </c>
      <c r="K99" s="16">
        <f ca="1">NetCash/SharesOut</f>
        <v>0</v>
      </c>
      <c r="L99" s="16">
        <f ca="1">NetCash/SharesOut</f>
        <v>0</v>
      </c>
      <c r="M99" s="16">
        <f ca="1">NetCash/SharesOut</f>
        <v>0</v>
      </c>
    </row>
    <row r="100" spans="1:191" x14ac:dyDescent="0.2">
      <c r="A100" s="5" t="s">
        <v>58</v>
      </c>
      <c r="D100" s="89">
        <f ca="1">D98+D99</f>
        <v>7.6612659720277976E-2</v>
      </c>
      <c r="E100" s="89">
        <f ca="1">E98+E99</f>
        <v>6.7710865788590591E-2</v>
      </c>
      <c r="F100" s="89">
        <f ca="1">F98+F99</f>
        <v>5.6963011694258714E-2</v>
      </c>
      <c r="G100" s="89">
        <f ca="1">G98+G99</f>
        <v>4.4075248618444349E-2</v>
      </c>
      <c r="I100" s="89">
        <f t="shared" ref="I100:M100" ca="1" si="9">I98+I99</f>
        <v>6.9808235281955774E-2</v>
      </c>
      <c r="J100" s="89">
        <f t="shared" ca="1" si="9"/>
        <v>6.6920048042357239E-2</v>
      </c>
      <c r="K100" s="89">
        <f t="shared" ca="1" si="9"/>
        <v>5.8717728754473154E-2</v>
      </c>
      <c r="L100" s="89">
        <f t="shared" ca="1" si="9"/>
        <v>4.0680307241617433E-2</v>
      </c>
      <c r="M100" s="89">
        <f t="shared" ca="1" si="9"/>
        <v>4.9836253567119931E-2</v>
      </c>
    </row>
    <row r="101" spans="1:191" x14ac:dyDescent="0.2">
      <c r="A101" t="s">
        <v>52</v>
      </c>
      <c r="D101" s="16">
        <f ca="1">SharesOut</f>
        <v>100</v>
      </c>
      <c r="E101" s="16">
        <f ca="1">SharesOut</f>
        <v>100</v>
      </c>
      <c r="F101" s="16">
        <f ca="1">SharesOut</f>
        <v>100</v>
      </c>
      <c r="G101" s="16">
        <f ca="1">SharesOut</f>
        <v>100</v>
      </c>
      <c r="I101" s="16">
        <f ca="1">SharesOut</f>
        <v>100</v>
      </c>
      <c r="J101" s="16">
        <f ca="1">SharesOut</f>
        <v>100</v>
      </c>
      <c r="K101" s="16">
        <f ca="1">SharesOut</f>
        <v>100</v>
      </c>
      <c r="L101" s="16">
        <f ca="1">SharesOut</f>
        <v>100</v>
      </c>
      <c r="M101" s="16">
        <f ca="1">SharesOut</f>
        <v>100</v>
      </c>
    </row>
    <row r="102" spans="1:191" x14ac:dyDescent="0.2">
      <c r="A102" s="5" t="s">
        <v>57</v>
      </c>
      <c r="D102" s="89">
        <f ca="1">D100*D101</f>
        <v>7.6612659720277971</v>
      </c>
      <c r="E102" s="89">
        <f ca="1">E100*E101</f>
        <v>6.7710865788590588</v>
      </c>
      <c r="F102" s="89">
        <f ca="1">F100*F101</f>
        <v>5.6963011694258716</v>
      </c>
      <c r="G102" s="89">
        <f ca="1">G100*G101</f>
        <v>4.4075248618444345</v>
      </c>
      <c r="I102" s="89">
        <f t="shared" ref="I102:M102" ca="1" si="10">I100*I101</f>
        <v>6.9808235281955771</v>
      </c>
      <c r="J102" s="89">
        <f t="shared" ca="1" si="10"/>
        <v>6.6920048042357241</v>
      </c>
      <c r="K102" s="89">
        <f t="shared" ca="1" si="10"/>
        <v>5.8717728754473155</v>
      </c>
      <c r="L102" s="89">
        <f t="shared" ca="1" si="10"/>
        <v>4.0680307241617433</v>
      </c>
      <c r="M102" s="89">
        <f t="shared" ca="1" si="10"/>
        <v>4.9836253567119932</v>
      </c>
    </row>
    <row r="103" spans="1:191" ht="3" customHeight="1" x14ac:dyDescent="0.2">
      <c r="A103" s="5"/>
      <c r="D103" s="89"/>
      <c r="E103" s="89"/>
      <c r="F103" s="89"/>
      <c r="G103" s="89"/>
      <c r="I103" s="89"/>
      <c r="J103" s="89"/>
      <c r="K103" s="89"/>
      <c r="L103" s="89"/>
      <c r="M103" s="89"/>
    </row>
    <row r="104" spans="1:191" x14ac:dyDescent="0.2">
      <c r="A104" s="94" t="s">
        <v>100</v>
      </c>
      <c r="B104" s="94"/>
      <c r="C104" s="94"/>
      <c r="D104" s="94"/>
      <c r="E104" s="95">
        <f ca="1">(E102/$D102-1)*100</f>
        <v>-11.619220588593194</v>
      </c>
      <c r="F104" s="95">
        <f ca="1">(F102/$D102-1)*100</f>
        <v>-25.648043153393296</v>
      </c>
      <c r="G104" s="95">
        <f ca="1">(G102/$D102-1)*100</f>
        <v>-42.470018950695135</v>
      </c>
      <c r="I104" s="95">
        <f ca="1">(I102/$D102-1)*100</f>
        <v>-8.8815927591679671</v>
      </c>
      <c r="J104" s="95">
        <f ca="1">(J102/$D102-1)*100</f>
        <v>-12.651449138183713</v>
      </c>
      <c r="K104" s="95">
        <f ca="1">(K102/$D102-1)*100</f>
        <v>-23.357668342466319</v>
      </c>
      <c r="L104" s="95">
        <f ca="1">(L102/$D102-1)*100</f>
        <v>-46.901324937489285</v>
      </c>
      <c r="M104" s="95">
        <f ca="1">(M102/$D102-1)*100</f>
        <v>-34.950367538370173</v>
      </c>
      <c r="Q104" s="21"/>
    </row>
    <row r="105" spans="1:191" ht="3" hidden="1" customHeight="1" x14ac:dyDescent="0.2">
      <c r="A105" s="101"/>
      <c r="B105" s="101"/>
      <c r="C105" s="101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</row>
    <row r="106" spans="1:191" ht="3" hidden="1" customHeight="1" x14ac:dyDescent="0.2"/>
    <row r="107" spans="1:191" ht="11.25" hidden="1" customHeight="1" x14ac:dyDescent="0.2">
      <c r="A107" s="42" t="s">
        <v>102</v>
      </c>
      <c r="D107" s="21"/>
      <c r="E107" s="21"/>
      <c r="F107" s="21"/>
      <c r="G107" s="21"/>
      <c r="H107" s="21"/>
      <c r="M107" s="21"/>
      <c r="N107" s="21"/>
      <c r="O107" s="36"/>
      <c r="P107" s="49"/>
      <c r="GI107" s="15">
        <f ca="1">EBITDA*((1+EBITDACAGR/100)^(COLUMNS($E108:N108)-1))*EBITDAMultiple</f>
        <v>9.5607405489784867</v>
      </c>
    </row>
    <row r="108" spans="1:191" hidden="1" x14ac:dyDescent="0.2">
      <c r="A108" t="s">
        <v>107</v>
      </c>
      <c r="C108" s="21"/>
      <c r="D108" s="21"/>
      <c r="E108" s="15">
        <f ca="1">EBITDA*((1+EBITDACAGR/100)^(COLUMNS($E108:E108)-1))*(1-(TaxRate+Capex-NWC)/100)</f>
        <v>0.6</v>
      </c>
      <c r="F108" s="15">
        <f ca="1">EBITDA*((1+EBITDACAGR/100)^(COLUMNS($E108:F108)-1))*(1-(TaxRate+Capex-NWC)/100)</f>
        <v>0.61199999999999999</v>
      </c>
      <c r="G108" s="15">
        <f ca="1">EBITDA*((1+EBITDACAGR/100)^(COLUMNS($E108:G108)-1))*(1-(TaxRate+Capex-NWC)/100)</f>
        <v>0.62424000000000002</v>
      </c>
      <c r="H108" s="15">
        <f ca="1">EBITDA*((1+EBITDACAGR/100)^(COLUMNS($E108:H108)-1))*(1-(TaxRate+Capex-NWC)/100)</f>
        <v>0.63672479999999998</v>
      </c>
      <c r="I108" s="15">
        <f ca="1">EBITDA*((1+EBITDACAGR/100)^(COLUMNS($E108:I108)-1))*(1-(TaxRate+Capex-NWC)/100)</f>
        <v>0.64945929599999996</v>
      </c>
      <c r="J108" s="15">
        <f ca="1">EBITDA*((1+EBITDACAGR/100)^(COLUMNS($E108:J108)-1))*(1-(TaxRate+Capex-NWC)/100)</f>
        <v>0.66244848191999994</v>
      </c>
      <c r="K108" s="15">
        <f ca="1">EBITDA*((1+EBITDACAGR/100)^(COLUMNS($E108:K108)-1))*(1-(TaxRate+Capex-NWC)/100)</f>
        <v>0.6756974515584</v>
      </c>
      <c r="L108" s="15">
        <f ca="1">EBITDA*((1+EBITDACAGR/100)^(COLUMNS($E108:L108)-1))*(1-(TaxRate+Capex-NWC)/100)</f>
        <v>0.68921140058956787</v>
      </c>
      <c r="M108" s="15">
        <f ca="1">EBITDA*((1+EBITDACAGR/100)^(COLUMNS($E108:M108)-1))*(1-(TaxRate+Capex-NWC)/100)</f>
        <v>0.70299562860135933</v>
      </c>
      <c r="N108" s="15">
        <f ca="1">EBITDA*((1+EBITDACAGR/100)^(COLUMNS($E108:N108)-1))*(1-(TaxRate+Capex-NWC)/100)</f>
        <v>0.71705554117338643</v>
      </c>
      <c r="O108" s="15">
        <f ca="1">EBITDA*((1+EBITDACAGR/100)^(COLUMNS($E108:N108)-1))*EBITDAMultiple</f>
        <v>9.5607405489784867</v>
      </c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  <c r="DT108" s="15"/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15"/>
      <c r="EF108" s="15"/>
      <c r="EG108" s="15"/>
      <c r="EH108" s="15"/>
      <c r="EI108" s="15"/>
      <c r="EJ108" s="15"/>
      <c r="EK108" s="15"/>
      <c r="EL108" s="15"/>
      <c r="EM108" s="15"/>
      <c r="EN108" s="15"/>
      <c r="EO108" s="15"/>
      <c r="EP108" s="15"/>
      <c r="EQ108" s="15"/>
      <c r="ER108" s="15"/>
      <c r="ES108" s="15"/>
      <c r="ET108" s="15"/>
      <c r="EU108" s="15"/>
      <c r="EV108" s="15"/>
      <c r="EW108" s="15"/>
      <c r="EX108" s="15"/>
      <c r="EY108" s="15"/>
      <c r="EZ108" s="15"/>
      <c r="FA108" s="15"/>
      <c r="FB108" s="15"/>
      <c r="FC108" s="15"/>
      <c r="FD108" s="15"/>
      <c r="FE108" s="15"/>
      <c r="FF108" s="15"/>
      <c r="FG108" s="15"/>
      <c r="FH108" s="15"/>
      <c r="FI108" s="15"/>
      <c r="FJ108" s="15"/>
      <c r="FK108" s="15"/>
      <c r="FL108" s="15"/>
      <c r="FM108" s="15"/>
      <c r="FN108" s="15"/>
      <c r="FO108" s="15"/>
      <c r="FP108" s="15"/>
      <c r="FQ108" s="15"/>
      <c r="FR108" s="15"/>
      <c r="FS108" s="15"/>
      <c r="FT108" s="15"/>
      <c r="FU108" s="15"/>
      <c r="FV108" s="15"/>
      <c r="FW108" s="15"/>
      <c r="FX108" s="15"/>
      <c r="FY108" s="15"/>
      <c r="FZ108" s="15"/>
      <c r="GA108" s="15"/>
      <c r="GB108" s="15"/>
      <c r="GC108" s="15"/>
      <c r="GD108" s="15"/>
      <c r="GE108" s="15"/>
      <c r="GF108" s="15"/>
      <c r="GG108" s="15"/>
      <c r="GH108" s="15"/>
      <c r="GI108" s="15"/>
    </row>
    <row r="109" spans="1:191" ht="3" hidden="1" customHeight="1" x14ac:dyDescent="0.2"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S109" s="15"/>
      <c r="DT109" s="15"/>
      <c r="DU109" s="15"/>
      <c r="DV109" s="15"/>
      <c r="DW109" s="15"/>
      <c r="DX109" s="15"/>
      <c r="DY109" s="15"/>
      <c r="DZ109" s="15"/>
      <c r="EA109" s="15"/>
      <c r="EB109" s="15"/>
      <c r="EC109" s="15"/>
      <c r="ED109" s="15"/>
      <c r="EE109" s="15"/>
      <c r="EF109" s="15"/>
      <c r="EG109" s="15"/>
      <c r="EH109" s="15"/>
      <c r="EI109" s="15"/>
      <c r="EJ109" s="15"/>
      <c r="EK109" s="15"/>
      <c r="EL109" s="15"/>
      <c r="EM109" s="15"/>
      <c r="EN109" s="15"/>
      <c r="EO109" s="15"/>
      <c r="EP109" s="15"/>
      <c r="EQ109" s="15"/>
      <c r="ER109" s="15"/>
      <c r="ES109" s="15"/>
      <c r="ET109" s="15"/>
      <c r="EU109" s="15"/>
      <c r="EV109" s="15"/>
      <c r="EW109" s="15"/>
      <c r="EX109" s="15"/>
      <c r="EY109" s="15"/>
      <c r="EZ109" s="15"/>
      <c r="FA109" s="15"/>
      <c r="FB109" s="15"/>
      <c r="FC109" s="15"/>
      <c r="FD109" s="15"/>
      <c r="FE109" s="15"/>
      <c r="FF109" s="15"/>
      <c r="FG109" s="15"/>
      <c r="FH109" s="15"/>
      <c r="FI109" s="15"/>
      <c r="FJ109" s="15"/>
      <c r="FK109" s="15"/>
      <c r="FL109" s="15"/>
      <c r="FM109" s="15"/>
      <c r="FN109" s="15"/>
      <c r="FO109" s="15"/>
      <c r="FP109" s="15"/>
      <c r="FQ109" s="15"/>
      <c r="FR109" s="15"/>
      <c r="FS109" s="15"/>
      <c r="FT109" s="15"/>
      <c r="FU109" s="15"/>
      <c r="FV109" s="15"/>
      <c r="FW109" s="15"/>
      <c r="FX109" s="15"/>
      <c r="FY109" s="15"/>
      <c r="FZ109" s="15"/>
      <c r="GA109" s="15"/>
      <c r="GB109" s="15"/>
      <c r="GC109" s="15"/>
      <c r="GD109" s="15"/>
      <c r="GE109" s="15"/>
      <c r="GF109" s="15"/>
      <c r="GG109" s="15"/>
      <c r="GH109" s="32"/>
      <c r="GI109" s="15"/>
    </row>
    <row r="110" spans="1:191" ht="11.25" hidden="1" customHeight="1" x14ac:dyDescent="0.2">
      <c r="A110" s="87" t="s">
        <v>65</v>
      </c>
      <c r="E110" s="16">
        <f ca="1">SharesOut</f>
        <v>100</v>
      </c>
      <c r="F110" s="16">
        <f ca="1">E110*1.02</f>
        <v>102</v>
      </c>
      <c r="G110" s="16">
        <f t="shared" ref="G110:N110" ca="1" si="11">F110*1.02</f>
        <v>104.04</v>
      </c>
      <c r="H110" s="16">
        <f t="shared" ca="1" si="11"/>
        <v>106.1208</v>
      </c>
      <c r="I110" s="16">
        <f t="shared" ca="1" si="11"/>
        <v>108.243216</v>
      </c>
      <c r="J110" s="16">
        <f t="shared" ca="1" si="11"/>
        <v>110.40808032000001</v>
      </c>
      <c r="K110" s="16">
        <f t="shared" ca="1" si="11"/>
        <v>112.61624192640001</v>
      </c>
      <c r="L110" s="16">
        <f t="shared" ca="1" si="11"/>
        <v>114.868566764928</v>
      </c>
      <c r="M110" s="16">
        <f t="shared" ca="1" si="11"/>
        <v>117.16593810022657</v>
      </c>
      <c r="N110" s="16">
        <f t="shared" ca="1" si="11"/>
        <v>119.5092568622311</v>
      </c>
      <c r="O110" s="16">
        <f ca="1">M151</f>
        <v>153.76813512386624</v>
      </c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  <c r="CY110" s="16"/>
      <c r="CZ110" s="16"/>
      <c r="DA110" s="16"/>
      <c r="DB110" s="16"/>
      <c r="DC110" s="16"/>
      <c r="DD110" s="16"/>
      <c r="DE110" s="16"/>
      <c r="DF110" s="16"/>
      <c r="DG110" s="16"/>
      <c r="DH110" s="16"/>
      <c r="DI110" s="16"/>
      <c r="DJ110" s="16"/>
      <c r="DK110" s="16"/>
      <c r="DL110" s="16"/>
      <c r="DM110" s="16"/>
      <c r="DN110" s="16"/>
      <c r="DO110" s="16"/>
      <c r="DP110" s="16"/>
      <c r="DQ110" s="16"/>
      <c r="DR110" s="16"/>
      <c r="DS110" s="16"/>
      <c r="DT110" s="16"/>
      <c r="DU110" s="16"/>
      <c r="DV110" s="16"/>
      <c r="DW110" s="16"/>
      <c r="DX110" s="16"/>
      <c r="DY110" s="16"/>
      <c r="DZ110" s="16"/>
      <c r="EA110" s="16"/>
      <c r="EB110" s="16"/>
      <c r="EC110" s="16"/>
      <c r="ED110" s="16"/>
      <c r="EE110" s="16"/>
      <c r="EF110" s="16"/>
      <c r="EG110" s="16"/>
      <c r="EH110" s="16"/>
      <c r="EI110" s="16"/>
      <c r="EJ110" s="16"/>
      <c r="EK110" s="16"/>
      <c r="EL110" s="16"/>
      <c r="EM110" s="16"/>
      <c r="EN110" s="16"/>
      <c r="EO110" s="16"/>
      <c r="EP110" s="16"/>
      <c r="EQ110" s="16"/>
      <c r="ER110" s="16"/>
      <c r="ES110" s="16"/>
      <c r="ET110" s="16"/>
      <c r="EU110" s="16"/>
      <c r="EV110" s="16"/>
      <c r="EW110" s="16"/>
      <c r="EX110" s="16"/>
      <c r="EY110" s="16"/>
      <c r="EZ110" s="16"/>
      <c r="FA110" s="16"/>
      <c r="FB110" s="16"/>
      <c r="FC110" s="16"/>
      <c r="FD110" s="16"/>
      <c r="FE110" s="16"/>
      <c r="FF110" s="16"/>
      <c r="FG110" s="16"/>
      <c r="FH110" s="16"/>
      <c r="FI110" s="16"/>
      <c r="FJ110" s="16"/>
      <c r="FK110" s="16"/>
      <c r="FL110" s="16"/>
      <c r="FM110" s="16"/>
      <c r="FN110" s="16"/>
      <c r="FO110" s="16"/>
      <c r="FP110" s="16"/>
      <c r="FQ110" s="16"/>
      <c r="FR110" s="16"/>
      <c r="FS110" s="16"/>
      <c r="FT110" s="16"/>
      <c r="FU110" s="16"/>
      <c r="FV110" s="16"/>
      <c r="FW110" s="16"/>
      <c r="FX110" s="16"/>
      <c r="FY110" s="16"/>
      <c r="FZ110" s="16"/>
      <c r="GA110" s="16"/>
      <c r="GB110" s="16"/>
      <c r="GC110" s="16"/>
      <c r="GD110" s="16"/>
      <c r="GE110" s="16"/>
      <c r="GF110" s="16"/>
      <c r="GG110" s="16"/>
      <c r="GI110" s="15" t="e">
        <f ca="1">GI107/#REF!</f>
        <v>#REF!</v>
      </c>
    </row>
    <row r="111" spans="1:191" hidden="1" x14ac:dyDescent="0.2">
      <c r="A111" s="87" t="s">
        <v>59</v>
      </c>
      <c r="E111" s="15">
        <f ca="1">E108/E110</f>
        <v>6.0000000000000001E-3</v>
      </c>
      <c r="F111" s="15">
        <f ca="1">F108/F110</f>
        <v>6.0000000000000001E-3</v>
      </c>
      <c r="G111" s="15">
        <f ca="1">G108/G110</f>
        <v>6.0000000000000001E-3</v>
      </c>
      <c r="H111" s="15">
        <f ca="1">H108/H110</f>
        <v>5.9999999999999993E-3</v>
      </c>
      <c r="I111" s="15">
        <f ca="1">I108/I110</f>
        <v>5.9999999999999993E-3</v>
      </c>
      <c r="J111" s="15">
        <f ca="1">J108/J110</f>
        <v>5.9999999999999993E-3</v>
      </c>
      <c r="K111" s="15">
        <f ca="1">K108/K110</f>
        <v>5.9999999999999993E-3</v>
      </c>
      <c r="L111" s="15">
        <f ca="1">L108/L110</f>
        <v>5.9999999999999984E-3</v>
      </c>
      <c r="M111" s="15">
        <f ca="1">M108/M110</f>
        <v>5.9999999999999993E-3</v>
      </c>
      <c r="N111" s="15">
        <f ca="1">N108/N110</f>
        <v>5.9999999999999984E-3</v>
      </c>
      <c r="O111" s="15">
        <f ca="1">O108/O110</f>
        <v>6.2176344541584876E-2</v>
      </c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  <c r="DS111" s="15"/>
      <c r="DT111" s="15"/>
      <c r="DU111" s="15"/>
      <c r="DV111" s="15"/>
      <c r="DW111" s="15"/>
      <c r="DX111" s="15"/>
      <c r="DY111" s="15"/>
      <c r="DZ111" s="15"/>
      <c r="EA111" s="15"/>
      <c r="EB111" s="15"/>
      <c r="EC111" s="15"/>
      <c r="ED111" s="15"/>
      <c r="EE111" s="15"/>
      <c r="EF111" s="15"/>
      <c r="EG111" s="15"/>
      <c r="EH111" s="15"/>
      <c r="EI111" s="15"/>
      <c r="EJ111" s="15"/>
      <c r="EK111" s="15"/>
      <c r="EL111" s="15"/>
      <c r="EM111" s="15"/>
      <c r="EN111" s="15"/>
      <c r="EO111" s="15"/>
      <c r="EP111" s="15"/>
      <c r="EQ111" s="15"/>
      <c r="ER111" s="15"/>
      <c r="ES111" s="15"/>
      <c r="ET111" s="15"/>
      <c r="EU111" s="15"/>
      <c r="EV111" s="15"/>
      <c r="EW111" s="15"/>
      <c r="EX111" s="15"/>
      <c r="EY111" s="15"/>
      <c r="EZ111" s="15"/>
      <c r="FA111" s="15"/>
      <c r="FB111" s="15"/>
      <c r="FC111" s="15"/>
      <c r="FD111" s="15"/>
      <c r="FE111" s="15"/>
      <c r="FF111" s="15"/>
      <c r="FG111" s="15"/>
      <c r="FH111" s="15"/>
      <c r="FI111" s="15"/>
      <c r="FJ111" s="15"/>
      <c r="FK111" s="15"/>
      <c r="FL111" s="15"/>
      <c r="FM111" s="15"/>
      <c r="FN111" s="15"/>
      <c r="FO111" s="15"/>
      <c r="FP111" s="15"/>
      <c r="FQ111" s="15"/>
      <c r="FR111" s="15"/>
      <c r="FS111" s="15"/>
      <c r="FT111" s="15"/>
      <c r="FU111" s="15"/>
      <c r="FV111" s="15"/>
      <c r="FW111" s="15"/>
      <c r="FX111" s="15"/>
      <c r="FY111" s="15"/>
      <c r="FZ111" s="15"/>
      <c r="GA111" s="15"/>
      <c r="GB111" s="15"/>
      <c r="GC111" s="15"/>
      <c r="GD111" s="15"/>
      <c r="GE111" s="15"/>
      <c r="GF111" s="15"/>
      <c r="GG111" s="15"/>
    </row>
    <row r="112" spans="1:191" ht="3" hidden="1" customHeight="1" x14ac:dyDescent="0.2">
      <c r="N112" s="36"/>
      <c r="O112" s="15"/>
      <c r="P112" s="16"/>
      <c r="GI112" s="16">
        <f ca="1">N113*1.05</f>
        <v>162.88946267774421</v>
      </c>
    </row>
    <row r="113" spans="1:191" hidden="1" x14ac:dyDescent="0.2">
      <c r="A113" s="87" t="s">
        <v>66</v>
      </c>
      <c r="E113" s="16">
        <f ca="1">SharesOut</f>
        <v>100</v>
      </c>
      <c r="F113" s="16">
        <f ca="1">E113*1.05</f>
        <v>105</v>
      </c>
      <c r="G113" s="16">
        <f t="shared" ref="G113:N113" ca="1" si="12">F113*1.05</f>
        <v>110.25</v>
      </c>
      <c r="H113" s="16">
        <f t="shared" ca="1" si="12"/>
        <v>115.7625</v>
      </c>
      <c r="I113" s="16">
        <f t="shared" ca="1" si="12"/>
        <v>121.55062500000001</v>
      </c>
      <c r="J113" s="16">
        <f t="shared" ca="1" si="12"/>
        <v>127.62815625000002</v>
      </c>
      <c r="K113" s="16">
        <f t="shared" ca="1" si="12"/>
        <v>134.00956406250003</v>
      </c>
      <c r="L113" s="16">
        <f t="shared" ca="1" si="12"/>
        <v>140.71004226562505</v>
      </c>
      <c r="M113" s="16">
        <f t="shared" ca="1" si="12"/>
        <v>147.74554437890632</v>
      </c>
      <c r="N113" s="16">
        <f t="shared" ca="1" si="12"/>
        <v>155.13282159785163</v>
      </c>
      <c r="O113" s="16">
        <f ca="1">M152</f>
        <v>266.31055412149885</v>
      </c>
      <c r="GI113" s="15">
        <f ca="1">GI$85/GI112</f>
        <v>0</v>
      </c>
    </row>
    <row r="114" spans="1:191" hidden="1" x14ac:dyDescent="0.2">
      <c r="A114" s="87" t="s">
        <v>59</v>
      </c>
      <c r="E114" s="15">
        <f ca="1">E$86/E113</f>
        <v>6.0000000000000001E-3</v>
      </c>
      <c r="F114" s="15">
        <f t="shared" ref="F114:N114" ca="1" si="13">F$86/F113</f>
        <v>5.8285714285714286E-3</v>
      </c>
      <c r="G114" s="15">
        <f t="shared" ca="1" si="13"/>
        <v>5.6620408163265308E-3</v>
      </c>
      <c r="H114" s="15">
        <f t="shared" ca="1" si="13"/>
        <v>5.5002682215743439E-3</v>
      </c>
      <c r="I114" s="15">
        <f t="shared" ca="1" si="13"/>
        <v>5.3431177009579337E-3</v>
      </c>
      <c r="J114" s="15">
        <f t="shared" ca="1" si="13"/>
        <v>5.1904571952162779E-3</v>
      </c>
      <c r="K114" s="15">
        <f t="shared" ca="1" si="13"/>
        <v>5.0421584182100982E-3</v>
      </c>
      <c r="L114" s="15">
        <f t="shared" ca="1" si="13"/>
        <v>4.8980967491183795E-3</v>
      </c>
      <c r="M114" s="15">
        <f t="shared" ca="1" si="13"/>
        <v>4.7581511277149978E-3</v>
      </c>
      <c r="N114" s="15">
        <f t="shared" ca="1" si="13"/>
        <v>4.6222039526374256E-3</v>
      </c>
      <c r="O114" s="15">
        <f ca="1">O108/O113</f>
        <v>3.5900719671127228E-2</v>
      </c>
    </row>
    <row r="115" spans="1:191" ht="3" hidden="1" customHeight="1" x14ac:dyDescent="0.2">
      <c r="M115" s="16"/>
      <c r="GI115" s="16">
        <f ca="1">N116*1.1</f>
        <v>259.37424601000026</v>
      </c>
    </row>
    <row r="116" spans="1:191" hidden="1" x14ac:dyDescent="0.2">
      <c r="A116" s="87" t="s">
        <v>71</v>
      </c>
      <c r="E116" s="16">
        <f ca="1">SharesOut</f>
        <v>100</v>
      </c>
      <c r="F116" s="16">
        <f ca="1">E116*1.1</f>
        <v>110.00000000000001</v>
      </c>
      <c r="G116" s="16">
        <f t="shared" ref="G116:N116" ca="1" si="14">F116*1.1</f>
        <v>121.00000000000003</v>
      </c>
      <c r="H116" s="16">
        <f t="shared" ca="1" si="14"/>
        <v>133.10000000000005</v>
      </c>
      <c r="I116" s="16">
        <f t="shared" ca="1" si="14"/>
        <v>146.41000000000008</v>
      </c>
      <c r="J116" s="16">
        <f t="shared" ca="1" si="14"/>
        <v>161.0510000000001</v>
      </c>
      <c r="K116" s="16">
        <f t="shared" ca="1" si="14"/>
        <v>177.15610000000012</v>
      </c>
      <c r="L116" s="16">
        <f t="shared" ca="1" si="14"/>
        <v>194.87171000000015</v>
      </c>
      <c r="M116" s="16">
        <f t="shared" ca="1" si="14"/>
        <v>214.3588810000002</v>
      </c>
      <c r="N116" s="16">
        <f t="shared" ca="1" si="14"/>
        <v>235.79476910000022</v>
      </c>
      <c r="O116" s="16">
        <f ca="1">M153</f>
        <v>573.76556992147255</v>
      </c>
      <c r="GI116" s="15">
        <f ca="1">GI$85/GI115</f>
        <v>0</v>
      </c>
    </row>
    <row r="117" spans="1:191" hidden="1" x14ac:dyDescent="0.2">
      <c r="A117" s="87" t="s">
        <v>59</v>
      </c>
      <c r="E117" s="15">
        <f ca="1">E$86/E116</f>
        <v>6.0000000000000001E-3</v>
      </c>
      <c r="F117" s="15">
        <f t="shared" ref="F117:N117" ca="1" si="15">F$86/F116</f>
        <v>5.5636363636363626E-3</v>
      </c>
      <c r="G117" s="15">
        <f t="shared" ca="1" si="15"/>
        <v>5.1590082644628089E-3</v>
      </c>
      <c r="H117" s="15">
        <f t="shared" ca="1" si="15"/>
        <v>4.7838076634109669E-3</v>
      </c>
      <c r="I117" s="15">
        <f t="shared" ca="1" si="15"/>
        <v>4.4358943787992594E-3</v>
      </c>
      <c r="J117" s="15">
        <f t="shared" ca="1" si="15"/>
        <v>4.1132838785229494E-3</v>
      </c>
      <c r="K117" s="15">
        <f t="shared" ca="1" si="15"/>
        <v>3.8141359600849167E-3</v>
      </c>
      <c r="L117" s="15">
        <f t="shared" ca="1" si="15"/>
        <v>3.5367442538969218E-3</v>
      </c>
      <c r="M117" s="15">
        <f t="shared" ca="1" si="15"/>
        <v>3.2795264899771457E-3</v>
      </c>
      <c r="N117" s="15">
        <f t="shared" ca="1" si="15"/>
        <v>3.0410154725242621E-3</v>
      </c>
      <c r="O117" s="15">
        <f ca="1">O108/O116</f>
        <v>1.666314789555428E-2</v>
      </c>
    </row>
    <row r="118" spans="1:191" ht="3" hidden="1" customHeight="1" x14ac:dyDescent="0.2"/>
    <row r="119" spans="1:191" ht="11.25" hidden="1" customHeight="1" x14ac:dyDescent="0.2">
      <c r="D119" s="39" t="s">
        <v>70</v>
      </c>
      <c r="E119" s="92" t="s">
        <v>67</v>
      </c>
      <c r="F119" s="92" t="s">
        <v>68</v>
      </c>
      <c r="G119" s="92" t="s">
        <v>69</v>
      </c>
      <c r="I119" s="96"/>
      <c r="J119" s="96"/>
      <c r="K119" s="35"/>
      <c r="L119" s="35"/>
      <c r="M119" s="35"/>
    </row>
    <row r="120" spans="1:191" hidden="1" x14ac:dyDescent="0.2">
      <c r="A120" s="5" t="s">
        <v>60</v>
      </c>
      <c r="D120" s="89">
        <f ca="1">NPV(WACC/100,E76:N76)+O76/(1+WACC/100)^10</f>
        <v>7.6612659720277976E-2</v>
      </c>
      <c r="E120" s="89">
        <f ca="1">NPV(WACC/100,E111:N111)+O111/(1+WACC/100)^10</f>
        <v>6.0839075033494602E-2</v>
      </c>
      <c r="F120" s="89">
        <f ca="1">NPV(WACC/100,E114:N114)+O114/(1+WACC/100)^10</f>
        <v>4.7043497031632388E-2</v>
      </c>
      <c r="G120" s="89">
        <f ca="1">NPV(WACC/100,E117:N117)+O117/(1+WACC/100)^10</f>
        <v>3.4867038690572387E-2</v>
      </c>
      <c r="I120" s="99"/>
      <c r="J120" s="99"/>
      <c r="K120" s="99"/>
      <c r="L120" s="99"/>
      <c r="M120" s="99"/>
    </row>
    <row r="121" spans="1:191" hidden="1" x14ac:dyDescent="0.2">
      <c r="A121" t="s">
        <v>61</v>
      </c>
      <c r="D121" s="16">
        <f ca="1">NetCash/SharesOut</f>
        <v>0</v>
      </c>
      <c r="E121" s="16">
        <f ca="1">NetCash/SharesOut</f>
        <v>0</v>
      </c>
      <c r="F121" s="16">
        <f ca="1">NetCash/SharesOut</f>
        <v>0</v>
      </c>
      <c r="G121" s="16">
        <f ca="1">NetCash/SharesOut</f>
        <v>0</v>
      </c>
      <c r="I121" s="18"/>
      <c r="J121" s="18"/>
      <c r="K121" s="18"/>
      <c r="L121" s="18"/>
      <c r="M121" s="18"/>
    </row>
    <row r="122" spans="1:191" hidden="1" x14ac:dyDescent="0.2">
      <c r="A122" s="5" t="s">
        <v>58</v>
      </c>
      <c r="D122" s="89">
        <f ca="1">D120+D121</f>
        <v>7.6612659720277976E-2</v>
      </c>
      <c r="E122" s="89">
        <f ca="1">E120+E121</f>
        <v>6.0839075033494602E-2</v>
      </c>
      <c r="F122" s="89">
        <f ca="1">F120+F121</f>
        <v>4.7043497031632388E-2</v>
      </c>
      <c r="G122" s="89">
        <f ca="1">G120+G121</f>
        <v>3.4867038690572387E-2</v>
      </c>
      <c r="I122" s="89"/>
      <c r="J122" s="89"/>
      <c r="K122" s="89"/>
      <c r="L122" s="89"/>
      <c r="M122" s="89"/>
    </row>
    <row r="123" spans="1:191" hidden="1" x14ac:dyDescent="0.2">
      <c r="A123" t="s">
        <v>52</v>
      </c>
      <c r="D123" s="16">
        <f ca="1">SharesOut</f>
        <v>100</v>
      </c>
      <c r="E123" s="16">
        <f ca="1">SharesOut</f>
        <v>100</v>
      </c>
      <c r="F123" s="16">
        <f ca="1">SharesOut</f>
        <v>100</v>
      </c>
      <c r="G123" s="16">
        <f ca="1">SharesOut</f>
        <v>100</v>
      </c>
      <c r="I123" s="16"/>
      <c r="J123" s="16"/>
      <c r="K123" s="16"/>
      <c r="L123" s="16"/>
      <c r="M123" s="16"/>
    </row>
    <row r="124" spans="1:191" hidden="1" x14ac:dyDescent="0.2">
      <c r="A124" s="5" t="s">
        <v>57</v>
      </c>
      <c r="D124" s="89">
        <f ca="1">D122*D123</f>
        <v>7.6612659720277971</v>
      </c>
      <c r="E124" s="89">
        <f ca="1">E122*E123</f>
        <v>6.0839075033494598</v>
      </c>
      <c r="F124" s="89">
        <f ca="1">F122*F123</f>
        <v>4.7043497031632384</v>
      </c>
      <c r="G124" s="89">
        <f ca="1">G122*G123</f>
        <v>3.4867038690572385</v>
      </c>
      <c r="I124" s="89"/>
      <c r="J124" s="89"/>
      <c r="K124" s="89"/>
      <c r="L124" s="89"/>
      <c r="M124" s="89"/>
    </row>
    <row r="125" spans="1:191" ht="3" hidden="1" customHeight="1" x14ac:dyDescent="0.2">
      <c r="A125" s="5"/>
      <c r="D125" s="89"/>
      <c r="E125" s="89"/>
      <c r="F125" s="89"/>
      <c r="G125" s="89"/>
      <c r="I125" s="89"/>
      <c r="J125" s="89"/>
      <c r="K125" s="89"/>
      <c r="L125" s="89"/>
      <c r="M125" s="89"/>
    </row>
    <row r="126" spans="1:191" hidden="1" x14ac:dyDescent="0.2">
      <c r="A126" s="94" t="s">
        <v>100</v>
      </c>
      <c r="B126" s="94"/>
      <c r="C126" s="94"/>
      <c r="D126" s="94"/>
      <c r="E126" s="95">
        <f ca="1">(E124/$D124-1)*100</f>
        <v>-20.58874439860805</v>
      </c>
      <c r="F126" s="95">
        <f ca="1">(F124/$D124-1)*100</f>
        <v>-38.595661339269718</v>
      </c>
      <c r="G126" s="95">
        <f ca="1">(G124/$D124-1)*100</f>
        <v>-54.489194321309121</v>
      </c>
      <c r="I126" s="95"/>
      <c r="J126" s="95"/>
      <c r="K126" s="95"/>
      <c r="L126" s="95"/>
      <c r="M126" s="95"/>
    </row>
    <row r="127" spans="1:191" ht="3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42" spans="1:187" x14ac:dyDescent="0.2">
      <c r="O142" s="21"/>
    </row>
    <row r="143" spans="1:187" x14ac:dyDescent="0.2">
      <c r="A143" s="21">
        <f ca="1">NPV(WACC/100,B143:FO143)</f>
        <v>7.6612312015706197</v>
      </c>
      <c r="B143" s="15">
        <f ca="1">EBITDA*((1+EBITDACAGR/100)^(COLUMNS($B143:B143)-1))*(1-(TaxRate+Capex-NWC)/100)</f>
        <v>0.6</v>
      </c>
      <c r="C143" s="15">
        <f ca="1">EBITDA*((1+EBITDACAGR/100)^(COLUMNS($B143:C143)-1))*(1-(TaxRate+Capex-NWC)/100)</f>
        <v>0.61199999999999999</v>
      </c>
      <c r="D143" s="15">
        <f ca="1">EBITDA*((1+EBITDACAGR/100)^(COLUMNS($B143:D143)-1))*(1-(TaxRate+Capex-NWC)/100)</f>
        <v>0.62424000000000002</v>
      </c>
      <c r="E143" s="15">
        <f ca="1">EBITDA*((1+EBITDACAGR/100)^(COLUMNS($B143:E143)-1))*(1-(TaxRate+Capex-NWC)/100)</f>
        <v>0.63672479999999998</v>
      </c>
      <c r="F143" s="15">
        <f ca="1">EBITDA*((1+EBITDACAGR/100)^(COLUMNS($B143:F143)-1))*(1-(TaxRate+Capex-NWC)/100)</f>
        <v>0.64945929599999996</v>
      </c>
      <c r="G143" s="15">
        <f ca="1">EBITDA*((1+EBITDACAGR/100)^(COLUMNS($B143:G143)-1))*(1-(TaxRate+Capex-NWC)/100)</f>
        <v>0.66244848191999994</v>
      </c>
      <c r="H143" s="15">
        <f ca="1">EBITDA*((1+EBITDACAGR/100)^(COLUMNS($B143:H143)-1))*(1-(TaxRate+Capex-NWC)/100)</f>
        <v>0.6756974515584</v>
      </c>
      <c r="I143" s="15">
        <f ca="1">EBITDA*((1+EBITDACAGR/100)^(COLUMNS($B143:I143)-1))*(1-(TaxRate+Capex-NWC)/100)</f>
        <v>0.68921140058956787</v>
      </c>
      <c r="J143" s="15">
        <f ca="1">EBITDA*((1+EBITDACAGR/100)^(COLUMNS($B143:J143)-1))*(1-(TaxRate+Capex-NWC)/100)</f>
        <v>0.70299562860135933</v>
      </c>
      <c r="K143" s="15">
        <f ca="1">EBITDA*((1+EBITDACAGR/100)^(COLUMNS($B143:K143)-1))*(1-(TaxRate+Capex-NWC)/100)</f>
        <v>0.71705554117338643</v>
      </c>
      <c r="L143" s="100">
        <f ca="1">K143*(1+$G$39/100)</f>
        <v>0.7337312514332327</v>
      </c>
      <c r="M143" s="100">
        <f t="shared" ref="M143:BX143" ca="1" si="16">L143*(1+$G$39/100)</f>
        <v>0.75079476890842423</v>
      </c>
      <c r="N143" s="100">
        <f t="shared" ca="1" si="16"/>
        <v>0.76825511237141086</v>
      </c>
      <c r="O143" s="100">
        <f t="shared" ca="1" si="16"/>
        <v>0.78612151033353672</v>
      </c>
      <c r="P143" s="100">
        <f t="shared" ca="1" si="16"/>
        <v>0.80440340592268877</v>
      </c>
      <c r="Q143" s="100">
        <f t="shared" ca="1" si="16"/>
        <v>0.8231104618743792</v>
      </c>
      <c r="R143" s="100">
        <f t="shared" ca="1" si="16"/>
        <v>0.84225256563889972</v>
      </c>
      <c r="S143" s="100">
        <f t="shared" ca="1" si="16"/>
        <v>0.86183983460724622</v>
      </c>
      <c r="T143" s="100">
        <f t="shared" ca="1" si="16"/>
        <v>0.88188262145857754</v>
      </c>
      <c r="U143" s="100">
        <f t="shared" ca="1" si="16"/>
        <v>0.9023915196320329</v>
      </c>
      <c r="V143" s="100">
        <f t="shared" ca="1" si="16"/>
        <v>0.92337736892580113</v>
      </c>
      <c r="W143" s="100">
        <f t="shared" ca="1" si="16"/>
        <v>0.94485126122640117</v>
      </c>
      <c r="X143" s="100">
        <f t="shared" ca="1" si="16"/>
        <v>0.96682454637120119</v>
      </c>
      <c r="Y143" s="100">
        <f t="shared" ca="1" si="16"/>
        <v>0.98930883814727566</v>
      </c>
      <c r="Z143" s="100">
        <f t="shared" ca="1" si="16"/>
        <v>1.0123160204297705</v>
      </c>
      <c r="AA143" s="100">
        <f t="shared" ca="1" si="16"/>
        <v>1.035858253463021</v>
      </c>
      <c r="AB143" s="100">
        <f t="shared" ca="1" si="16"/>
        <v>1.0599479802877425</v>
      </c>
      <c r="AC143" s="100">
        <f t="shared" ca="1" si="16"/>
        <v>1.0845979333176901</v>
      </c>
      <c r="AD143" s="100">
        <f t="shared" ca="1" si="16"/>
        <v>1.1098211410692642</v>
      </c>
      <c r="AE143" s="100">
        <f t="shared" ca="1" si="16"/>
        <v>1.1356309350476192</v>
      </c>
      <c r="AF143" s="100">
        <f t="shared" ca="1" si="16"/>
        <v>1.1620409567929129</v>
      </c>
      <c r="AG143" s="100">
        <f t="shared" ca="1" si="16"/>
        <v>1.1890651650904225</v>
      </c>
      <c r="AH143" s="100">
        <f t="shared" ca="1" si="16"/>
        <v>1.2167178433483394</v>
      </c>
      <c r="AI143" s="100">
        <f t="shared" ca="1" si="16"/>
        <v>1.245013607147138</v>
      </c>
      <c r="AJ143" s="100">
        <f t="shared" ca="1" si="16"/>
        <v>1.2739674119645135</v>
      </c>
      <c r="AK143" s="100">
        <f t="shared" ca="1" si="16"/>
        <v>1.3035945610799673</v>
      </c>
      <c r="AL143" s="100">
        <f t="shared" ca="1" si="16"/>
        <v>1.3339107136632224</v>
      </c>
      <c r="AM143" s="100">
        <f t="shared" ca="1" si="16"/>
        <v>1.3649318930507393</v>
      </c>
      <c r="AN143" s="100">
        <f t="shared" ca="1" si="16"/>
        <v>1.3966744952147101</v>
      </c>
      <c r="AO143" s="100">
        <f t="shared" ca="1" si="16"/>
        <v>1.4291552974290058</v>
      </c>
      <c r="AP143" s="100">
        <f t="shared" ca="1" si="16"/>
        <v>1.4623914671366571</v>
      </c>
      <c r="AQ143" s="100">
        <f t="shared" ca="1" si="16"/>
        <v>1.4964005710235562</v>
      </c>
      <c r="AR143" s="100">
        <f t="shared" ca="1" si="16"/>
        <v>1.5312005843031737</v>
      </c>
      <c r="AS143" s="100">
        <f t="shared" ca="1" si="16"/>
        <v>1.5668099002172011</v>
      </c>
      <c r="AT143" s="100">
        <f t="shared" ca="1" si="16"/>
        <v>1.6032473397571361</v>
      </c>
      <c r="AU143" s="100">
        <f t="shared" ca="1" si="16"/>
        <v>1.6405321616119533</v>
      </c>
      <c r="AV143" s="100">
        <f t="shared" ca="1" si="16"/>
        <v>1.678684072347115</v>
      </c>
      <c r="AW143" s="100">
        <f t="shared" ca="1" si="16"/>
        <v>1.7177232368203039</v>
      </c>
      <c r="AX143" s="100">
        <f t="shared" ca="1" si="16"/>
        <v>1.7576702888393809</v>
      </c>
      <c r="AY143" s="100">
        <f t="shared" ca="1" si="16"/>
        <v>1.7985463420682037</v>
      </c>
      <c r="AZ143" s="100">
        <f t="shared" ca="1" si="16"/>
        <v>1.8403730011860691</v>
      </c>
      <c r="BA143" s="100">
        <f t="shared" ca="1" si="16"/>
        <v>1.8831723733066754</v>
      </c>
      <c r="BB143" s="100">
        <f t="shared" ca="1" si="16"/>
        <v>1.9269670796626448</v>
      </c>
      <c r="BC143" s="100">
        <f t="shared" ca="1" si="16"/>
        <v>1.9717802675617762</v>
      </c>
      <c r="BD143" s="100">
        <f t="shared" ca="1" si="16"/>
        <v>2.0176356226213525</v>
      </c>
      <c r="BE143" s="100">
        <f t="shared" ca="1" si="16"/>
        <v>2.0645573812869653</v>
      </c>
      <c r="BF143" s="100">
        <f t="shared" ca="1" si="16"/>
        <v>2.1125703436424761</v>
      </c>
      <c r="BG143" s="100">
        <f t="shared" ca="1" si="16"/>
        <v>2.1616998865178827</v>
      </c>
      <c r="BH143" s="100">
        <f t="shared" ca="1" si="16"/>
        <v>2.2119719769020194</v>
      </c>
      <c r="BI143" s="100">
        <f t="shared" ca="1" si="16"/>
        <v>2.2634131856671829</v>
      </c>
      <c r="BJ143" s="100">
        <f t="shared" ca="1" si="16"/>
        <v>2.3160507016129315</v>
      </c>
      <c r="BK143" s="100">
        <f t="shared" ca="1" si="16"/>
        <v>2.3699123458364881</v>
      </c>
      <c r="BL143" s="100">
        <f t="shared" ca="1" si="16"/>
        <v>2.4250265864373368</v>
      </c>
      <c r="BM143" s="100">
        <f t="shared" ca="1" si="16"/>
        <v>2.4814225535637866</v>
      </c>
      <c r="BN143" s="100">
        <f t="shared" ca="1" si="16"/>
        <v>2.5391300548094562</v>
      </c>
      <c r="BO143" s="100">
        <f t="shared" ca="1" si="16"/>
        <v>2.5981795909678156</v>
      </c>
      <c r="BP143" s="100">
        <f t="shared" ca="1" si="16"/>
        <v>2.6586023721531138</v>
      </c>
      <c r="BQ143" s="100">
        <f t="shared" ca="1" si="16"/>
        <v>2.7204303342962097</v>
      </c>
      <c r="BR143" s="100">
        <f t="shared" ca="1" si="16"/>
        <v>2.7836961560240288</v>
      </c>
      <c r="BS143" s="100">
        <f t="shared" ca="1" si="16"/>
        <v>2.8484332759315643</v>
      </c>
      <c r="BT143" s="100">
        <f t="shared" ca="1" si="16"/>
        <v>2.9146759102555544</v>
      </c>
      <c r="BU143" s="100">
        <f t="shared" ca="1" si="16"/>
        <v>2.9824590709591718</v>
      </c>
      <c r="BV143" s="100">
        <f t="shared" ca="1" si="16"/>
        <v>3.0518185842372922</v>
      </c>
      <c r="BW143" s="100">
        <f t="shared" ca="1" si="16"/>
        <v>3.122791109452113</v>
      </c>
      <c r="BX143" s="100">
        <f t="shared" ca="1" si="16"/>
        <v>3.1954141585091391</v>
      </c>
      <c r="BY143" s="100">
        <f t="shared" ref="BY143:EJ143" ca="1" si="17">BX143*(1+$G$39/100)</f>
        <v>3.2697261156837705</v>
      </c>
      <c r="BZ143" s="100">
        <f t="shared" ca="1" si="17"/>
        <v>3.3457662579089744</v>
      </c>
      <c r="CA143" s="100">
        <f t="shared" ca="1" si="17"/>
        <v>3.4235747755347647</v>
      </c>
      <c r="CB143" s="100">
        <f t="shared" ca="1" si="17"/>
        <v>3.5031927935704572</v>
      </c>
      <c r="CC143" s="100">
        <f t="shared" ca="1" si="17"/>
        <v>3.584662393420933</v>
      </c>
      <c r="CD143" s="100">
        <f t="shared" ca="1" si="17"/>
        <v>3.6680266351283968</v>
      </c>
      <c r="CE143" s="100">
        <f t="shared" ca="1" si="17"/>
        <v>3.7533295801313828</v>
      </c>
      <c r="CF143" s="100">
        <f t="shared" ca="1" si="17"/>
        <v>3.840616314553043</v>
      </c>
      <c r="CG143" s="100">
        <f t="shared" ca="1" si="17"/>
        <v>3.9299329730310211</v>
      </c>
      <c r="CH143" s="100">
        <f t="shared" ca="1" si="17"/>
        <v>4.0213267631015102</v>
      </c>
      <c r="CI143" s="100">
        <f t="shared" ca="1" si="17"/>
        <v>4.1148459901503829</v>
      </c>
      <c r="CJ143" s="100">
        <f t="shared" ca="1" si="17"/>
        <v>4.2105400829445783</v>
      </c>
      <c r="CK143" s="100">
        <f t="shared" ca="1" si="17"/>
        <v>4.3084596197572429</v>
      </c>
      <c r="CL143" s="100">
        <f t="shared" ca="1" si="17"/>
        <v>4.408656355100435</v>
      </c>
      <c r="CM143" s="100">
        <f t="shared" ca="1" si="17"/>
        <v>4.511183247079515</v>
      </c>
      <c r="CN143" s="100">
        <f t="shared" ca="1" si="17"/>
        <v>4.61609448538369</v>
      </c>
      <c r="CO143" s="100">
        <f t="shared" ca="1" si="17"/>
        <v>4.7234455199274974</v>
      </c>
      <c r="CP143" s="100">
        <f t="shared" ca="1" si="17"/>
        <v>4.8332930901583699</v>
      </c>
      <c r="CQ143" s="100">
        <f t="shared" ca="1" si="17"/>
        <v>4.9456952550457745</v>
      </c>
      <c r="CR143" s="100">
        <f t="shared" ca="1" si="17"/>
        <v>5.0607114237677697</v>
      </c>
      <c r="CS143" s="100">
        <f t="shared" ca="1" si="17"/>
        <v>5.1784023871112064</v>
      </c>
      <c r="CT143" s="100">
        <f t="shared" ca="1" si="17"/>
        <v>5.2988303496021647</v>
      </c>
      <c r="CU143" s="100">
        <f t="shared" ca="1" si="17"/>
        <v>5.4220589623836108</v>
      </c>
      <c r="CV143" s="100">
        <f t="shared" ca="1" si="17"/>
        <v>5.5481533568576484</v>
      </c>
      <c r="CW143" s="100">
        <f t="shared" ca="1" si="17"/>
        <v>5.6771801791101524</v>
      </c>
      <c r="CX143" s="100">
        <f t="shared" ca="1" si="17"/>
        <v>5.8092076251359703</v>
      </c>
      <c r="CY143" s="100">
        <f t="shared" ca="1" si="17"/>
        <v>5.9443054768833186</v>
      </c>
      <c r="CZ143" s="100">
        <f t="shared" ca="1" si="17"/>
        <v>6.0825451391364194</v>
      </c>
      <c r="DA143" s="100">
        <f t="shared" ca="1" si="17"/>
        <v>6.223999677255871</v>
      </c>
      <c r="DB143" s="100">
        <f t="shared" ca="1" si="17"/>
        <v>6.3687438557967058</v>
      </c>
      <c r="DC143" s="100">
        <f t="shared" ca="1" si="17"/>
        <v>6.5168541780245368</v>
      </c>
      <c r="DD143" s="100">
        <f t="shared" ca="1" si="17"/>
        <v>6.6684089263506889</v>
      </c>
      <c r="DE143" s="100">
        <f t="shared" ca="1" si="17"/>
        <v>6.8234882037076821</v>
      </c>
      <c r="DF143" s="100">
        <f t="shared" ca="1" si="17"/>
        <v>6.9821739758869308</v>
      </c>
      <c r="DG143" s="100">
        <f t="shared" ca="1" si="17"/>
        <v>7.1445501148610457</v>
      </c>
      <c r="DH143" s="100">
        <f t="shared" ca="1" si="17"/>
        <v>7.3107024431136285</v>
      </c>
      <c r="DI143" s="100">
        <f t="shared" ca="1" si="17"/>
        <v>7.480718778999992</v>
      </c>
      <c r="DJ143" s="100">
        <f t="shared" ca="1" si="17"/>
        <v>7.6546889831627825</v>
      </c>
      <c r="DK143" s="100">
        <f t="shared" ca="1" si="17"/>
        <v>7.8327050060270338</v>
      </c>
      <c r="DL143" s="100">
        <f t="shared" ca="1" si="17"/>
        <v>8.0148609363997565</v>
      </c>
      <c r="DM143" s="100">
        <f t="shared" ca="1" si="17"/>
        <v>8.2012530511997515</v>
      </c>
      <c r="DN143" s="100">
        <f t="shared" ca="1" si="17"/>
        <v>8.3919798663439327</v>
      </c>
      <c r="DO143" s="100">
        <f t="shared" ca="1" si="17"/>
        <v>8.5871421888170474</v>
      </c>
      <c r="DP143" s="100">
        <f t="shared" ca="1" si="17"/>
        <v>8.7868431699523271</v>
      </c>
      <c r="DQ143" s="100">
        <f t="shared" ca="1" si="17"/>
        <v>8.9911883599512183</v>
      </c>
      <c r="DR143" s="100">
        <f t="shared" ca="1" si="17"/>
        <v>9.2002857636710154</v>
      </c>
      <c r="DS143" s="100">
        <f t="shared" ca="1" si="17"/>
        <v>9.4142458977098773</v>
      </c>
      <c r="DT143" s="100">
        <f t="shared" ca="1" si="17"/>
        <v>9.6331818488194099</v>
      </c>
      <c r="DU143" s="100">
        <f t="shared" ca="1" si="17"/>
        <v>9.8572093336756748</v>
      </c>
      <c r="DV143" s="100">
        <f t="shared" ca="1" si="17"/>
        <v>10.086446760040225</v>
      </c>
      <c r="DW143" s="100">
        <f t="shared" ca="1" si="17"/>
        <v>10.321015289343487</v>
      </c>
      <c r="DX143" s="100">
        <f t="shared" ca="1" si="17"/>
        <v>10.561038900723569</v>
      </c>
      <c r="DY143" s="100">
        <f t="shared" ca="1" si="17"/>
        <v>10.80664445655435</v>
      </c>
      <c r="DZ143" s="100">
        <f t="shared" ca="1" si="17"/>
        <v>11.057961769497474</v>
      </c>
      <c r="EA143" s="100">
        <f t="shared" ca="1" si="17"/>
        <v>11.315123671113696</v>
      </c>
      <c r="EB143" s="100">
        <f t="shared" ca="1" si="17"/>
        <v>11.578266082069829</v>
      </c>
      <c r="EC143" s="100">
        <f t="shared" ca="1" si="17"/>
        <v>11.84752808397843</v>
      </c>
      <c r="ED143" s="100">
        <f t="shared" ca="1" si="17"/>
        <v>12.123051992908161</v>
      </c>
      <c r="EE143" s="100">
        <f t="shared" ca="1" si="17"/>
        <v>12.4049834346037</v>
      </c>
      <c r="EF143" s="100">
        <f t="shared" ca="1" si="17"/>
        <v>12.69347142145495</v>
      </c>
      <c r="EG143" s="100">
        <f t="shared" ca="1" si="17"/>
        <v>12.988668431256228</v>
      </c>
      <c r="EH143" s="100">
        <f t="shared" ca="1" si="17"/>
        <v>13.29073048779707</v>
      </c>
      <c r="EI143" s="100">
        <f t="shared" ca="1" si="17"/>
        <v>13.599817243327236</v>
      </c>
      <c r="EJ143" s="100">
        <f t="shared" ca="1" si="17"/>
        <v>13.916092062939498</v>
      </c>
      <c r="EK143" s="100">
        <f t="shared" ref="EK143:GE143" ca="1" si="18">EJ143*(1+$G$39/100)</f>
        <v>14.239722110914835</v>
      </c>
      <c r="EL143" s="100">
        <f t="shared" ca="1" si="18"/>
        <v>14.570878439075646</v>
      </c>
      <c r="EM143" s="100">
        <f t="shared" ca="1" si="18"/>
        <v>14.909736077193685</v>
      </c>
      <c r="EN143" s="100">
        <f t="shared" ca="1" si="18"/>
        <v>15.256474125500516</v>
      </c>
      <c r="EO143" s="100">
        <f t="shared" ca="1" si="18"/>
        <v>15.611275849349365</v>
      </c>
      <c r="EP143" s="100">
        <f t="shared" ca="1" si="18"/>
        <v>15.974328776078421</v>
      </c>
      <c r="EQ143" s="100">
        <f t="shared" ca="1" si="18"/>
        <v>16.345824794126756</v>
      </c>
      <c r="ER143" s="100">
        <f t="shared" ca="1" si="18"/>
        <v>16.725960254455284</v>
      </c>
      <c r="ES143" s="100">
        <f t="shared" ca="1" si="18"/>
        <v>17.114936074326337</v>
      </c>
      <c r="ET143" s="100">
        <f t="shared" ca="1" si="18"/>
        <v>17.512957843496718</v>
      </c>
      <c r="EU143" s="100">
        <f t="shared" ca="1" si="18"/>
        <v>17.920235932880363</v>
      </c>
      <c r="EV143" s="100">
        <f t="shared" ca="1" si="18"/>
        <v>18.336985605738047</v>
      </c>
      <c r="EW143" s="100">
        <f t="shared" ca="1" si="18"/>
        <v>18.763427131452886</v>
      </c>
      <c r="EX143" s="100">
        <f t="shared" ca="1" si="18"/>
        <v>19.199785901951792</v>
      </c>
      <c r="EY143" s="100">
        <f t="shared" ca="1" si="18"/>
        <v>19.646292550834392</v>
      </c>
      <c r="EZ143" s="100">
        <f t="shared" ca="1" si="18"/>
        <v>20.103183075272401</v>
      </c>
      <c r="FA143" s="100">
        <f t="shared" ca="1" si="18"/>
        <v>20.570698960743854</v>
      </c>
      <c r="FB143" s="100">
        <f t="shared" ca="1" si="18"/>
        <v>21.049087308668131</v>
      </c>
      <c r="FC143" s="100">
        <f t="shared" ca="1" si="18"/>
        <v>21.538600967009252</v>
      </c>
      <c r="FD143" s="100">
        <f t="shared" ca="1" si="18"/>
        <v>22.039498663916444</v>
      </c>
      <c r="FE143" s="100">
        <f t="shared" ca="1" si="18"/>
        <v>22.55204514447264</v>
      </c>
      <c r="FF143" s="100">
        <f t="shared" ca="1" si="18"/>
        <v>23.076511310623168</v>
      </c>
      <c r="FG143" s="100">
        <f t="shared" ca="1" si="18"/>
        <v>23.613174364358592</v>
      </c>
      <c r="FH143" s="100">
        <f t="shared" ca="1" si="18"/>
        <v>24.162317954227397</v>
      </c>
      <c r="FI143" s="100">
        <f t="shared" ca="1" si="18"/>
        <v>24.724232325255944</v>
      </c>
      <c r="FJ143" s="100">
        <f t="shared" ca="1" si="18"/>
        <v>25.299214472354919</v>
      </c>
      <c r="FK143" s="100">
        <f t="shared" ca="1" si="18"/>
        <v>25.887568297293406</v>
      </c>
      <c r="FL143" s="100">
        <f t="shared" ca="1" si="18"/>
        <v>26.489604769323485</v>
      </c>
      <c r="FM143" s="100">
        <f t="shared" ca="1" si="18"/>
        <v>27.105642089540311</v>
      </c>
      <c r="FN143" s="100">
        <f t="shared" ca="1" si="18"/>
        <v>27.736005859064505</v>
      </c>
      <c r="FO143" s="100">
        <f t="shared" ca="1" si="18"/>
        <v>28.381029251135775</v>
      </c>
      <c r="FP143" s="100">
        <f t="shared" ca="1" si="18"/>
        <v>29.0410531872087</v>
      </c>
      <c r="FQ143" s="100">
        <f t="shared" ca="1" si="18"/>
        <v>29.716426517143788</v>
      </c>
      <c r="FR143" s="100">
        <f t="shared" ca="1" si="18"/>
        <v>30.407506203588994</v>
      </c>
      <c r="FS143" s="100">
        <f t="shared" ca="1" si="18"/>
        <v>31.114657510649206</v>
      </c>
      <c r="FT143" s="100">
        <f t="shared" ca="1" si="18"/>
        <v>31.838254196943375</v>
      </c>
      <c r="FU143" s="100">
        <f t="shared" ca="1" si="18"/>
        <v>32.578678713151362</v>
      </c>
      <c r="FV143" s="100">
        <f t="shared" ca="1" si="18"/>
        <v>33.336322404154885</v>
      </c>
      <c r="FW143" s="100">
        <f t="shared" ca="1" si="18"/>
        <v>34.111585715879421</v>
      </c>
      <c r="FX143" s="100">
        <f t="shared" ca="1" si="18"/>
        <v>34.904878406946388</v>
      </c>
      <c r="FY143" s="100">
        <f t="shared" ca="1" si="18"/>
        <v>35.716619765247465</v>
      </c>
      <c r="FZ143" s="100">
        <f t="shared" ca="1" si="18"/>
        <v>36.547238829555546</v>
      </c>
      <c r="GA143" s="100">
        <f t="shared" ca="1" si="18"/>
        <v>37.397174616289398</v>
      </c>
      <c r="GB143" s="100">
        <f t="shared" ca="1" si="18"/>
        <v>38.266876351551943</v>
      </c>
      <c r="GC143" s="100">
        <f t="shared" ca="1" si="18"/>
        <v>39.15680370856478</v>
      </c>
      <c r="GD143" s="100">
        <f t="shared" ca="1" si="18"/>
        <v>40.067427050624431</v>
      </c>
      <c r="GE143" s="100">
        <f t="shared" ca="1" si="18"/>
        <v>40.999227679708724</v>
      </c>
    </row>
    <row r="144" spans="1:187" x14ac:dyDescent="0.2">
      <c r="A144" s="21"/>
      <c r="B144" s="16">
        <v>100</v>
      </c>
      <c r="C144" s="16">
        <f>B144*1.02</f>
        <v>102</v>
      </c>
      <c r="D144" s="16">
        <f t="shared" ref="D144:BO144" si="19">C144*1.02</f>
        <v>104.04</v>
      </c>
      <c r="E144" s="16">
        <f t="shared" si="19"/>
        <v>106.1208</v>
      </c>
      <c r="F144" s="16">
        <f t="shared" si="19"/>
        <v>108.243216</v>
      </c>
      <c r="G144" s="16">
        <f t="shared" si="19"/>
        <v>110.40808032000001</v>
      </c>
      <c r="H144" s="16">
        <f t="shared" si="19"/>
        <v>112.61624192640001</v>
      </c>
      <c r="I144" s="16">
        <f t="shared" si="19"/>
        <v>114.868566764928</v>
      </c>
      <c r="J144" s="16">
        <f t="shared" si="19"/>
        <v>117.16593810022657</v>
      </c>
      <c r="K144" s="16">
        <f t="shared" si="19"/>
        <v>119.5092568622311</v>
      </c>
      <c r="L144" s="16">
        <f t="shared" si="19"/>
        <v>121.89944199947573</v>
      </c>
      <c r="M144" s="16">
        <f t="shared" si="19"/>
        <v>124.33743083946524</v>
      </c>
      <c r="N144" s="16">
        <f t="shared" si="19"/>
        <v>126.82417945625456</v>
      </c>
      <c r="O144" s="16">
        <f t="shared" si="19"/>
        <v>129.36066304537965</v>
      </c>
      <c r="P144" s="16">
        <f t="shared" si="19"/>
        <v>131.94787630628724</v>
      </c>
      <c r="Q144" s="16">
        <f t="shared" si="19"/>
        <v>134.58683383241299</v>
      </c>
      <c r="R144" s="16">
        <f t="shared" si="19"/>
        <v>137.27857050906127</v>
      </c>
      <c r="S144" s="16">
        <f t="shared" si="19"/>
        <v>140.02414191924251</v>
      </c>
      <c r="T144" s="16">
        <f t="shared" si="19"/>
        <v>142.82462475762736</v>
      </c>
      <c r="U144" s="16">
        <f t="shared" si="19"/>
        <v>145.6811172527799</v>
      </c>
      <c r="V144" s="16">
        <f t="shared" si="19"/>
        <v>148.59473959783551</v>
      </c>
      <c r="W144" s="16">
        <f t="shared" si="19"/>
        <v>151.56663438979223</v>
      </c>
      <c r="X144" s="16">
        <f t="shared" si="19"/>
        <v>154.59796707758807</v>
      </c>
      <c r="Y144" s="16">
        <f t="shared" si="19"/>
        <v>157.68992641913982</v>
      </c>
      <c r="Z144" s="16">
        <f t="shared" si="19"/>
        <v>160.84372494752262</v>
      </c>
      <c r="AA144" s="16">
        <f t="shared" si="19"/>
        <v>164.06059944647308</v>
      </c>
      <c r="AB144" s="16">
        <f t="shared" si="19"/>
        <v>167.34181143540255</v>
      </c>
      <c r="AC144" s="16">
        <f t="shared" si="19"/>
        <v>170.68864766411059</v>
      </c>
      <c r="AD144" s="16">
        <f t="shared" si="19"/>
        <v>174.1024206173928</v>
      </c>
      <c r="AE144" s="16">
        <f t="shared" si="19"/>
        <v>177.58446902974066</v>
      </c>
      <c r="AF144" s="16">
        <f t="shared" si="19"/>
        <v>181.13615841033547</v>
      </c>
      <c r="AG144" s="16">
        <f t="shared" si="19"/>
        <v>184.75888157854217</v>
      </c>
      <c r="AH144" s="16">
        <f t="shared" si="19"/>
        <v>188.45405921011303</v>
      </c>
      <c r="AI144" s="16">
        <f t="shared" si="19"/>
        <v>192.22314039431529</v>
      </c>
      <c r="AJ144" s="16">
        <f t="shared" si="19"/>
        <v>196.06760320220161</v>
      </c>
      <c r="AK144" s="16">
        <f t="shared" si="19"/>
        <v>199.98895526624565</v>
      </c>
      <c r="AL144" s="16">
        <f t="shared" si="19"/>
        <v>203.98873437157056</v>
      </c>
      <c r="AM144" s="16">
        <f t="shared" si="19"/>
        <v>208.06850905900197</v>
      </c>
      <c r="AN144" s="16">
        <f t="shared" si="19"/>
        <v>212.22987924018202</v>
      </c>
      <c r="AO144" s="16">
        <f t="shared" si="19"/>
        <v>216.47447682498566</v>
      </c>
      <c r="AP144" s="16">
        <f t="shared" si="19"/>
        <v>220.80396636148538</v>
      </c>
      <c r="AQ144" s="16">
        <f t="shared" si="19"/>
        <v>225.22004568871509</v>
      </c>
      <c r="AR144" s="16">
        <f t="shared" si="19"/>
        <v>229.72444660248939</v>
      </c>
      <c r="AS144" s="16">
        <f t="shared" si="19"/>
        <v>234.31893553453918</v>
      </c>
      <c r="AT144" s="16">
        <f t="shared" si="19"/>
        <v>239.00531424522995</v>
      </c>
      <c r="AU144" s="16">
        <f t="shared" si="19"/>
        <v>243.78542053013456</v>
      </c>
      <c r="AV144" s="16">
        <f t="shared" si="19"/>
        <v>248.66112894073726</v>
      </c>
      <c r="AW144" s="16">
        <f t="shared" si="19"/>
        <v>253.63435151955201</v>
      </c>
      <c r="AX144" s="16">
        <f t="shared" si="19"/>
        <v>258.70703854994304</v>
      </c>
      <c r="AY144" s="16">
        <f t="shared" si="19"/>
        <v>263.8811793209419</v>
      </c>
      <c r="AZ144" s="16">
        <f t="shared" si="19"/>
        <v>269.15880290736072</v>
      </c>
      <c r="BA144" s="16">
        <f t="shared" si="19"/>
        <v>274.54197896550795</v>
      </c>
      <c r="BB144" s="16">
        <f t="shared" si="19"/>
        <v>280.0328185448181</v>
      </c>
      <c r="BC144" s="16">
        <f t="shared" si="19"/>
        <v>285.63347491571449</v>
      </c>
      <c r="BD144" s="16">
        <f t="shared" si="19"/>
        <v>291.3461444140288</v>
      </c>
      <c r="BE144" s="16">
        <f t="shared" si="19"/>
        <v>297.17306730230939</v>
      </c>
      <c r="BF144" s="16">
        <f t="shared" si="19"/>
        <v>303.1165286483556</v>
      </c>
      <c r="BG144" s="16">
        <f t="shared" si="19"/>
        <v>309.17885922132274</v>
      </c>
      <c r="BH144" s="16">
        <f t="shared" si="19"/>
        <v>315.36243640574918</v>
      </c>
      <c r="BI144" s="16">
        <f t="shared" si="19"/>
        <v>321.66968513386416</v>
      </c>
      <c r="BJ144" s="16">
        <f t="shared" si="19"/>
        <v>328.10307883654144</v>
      </c>
      <c r="BK144" s="16">
        <f t="shared" si="19"/>
        <v>334.6651404132723</v>
      </c>
      <c r="BL144" s="16">
        <f t="shared" si="19"/>
        <v>341.35844322153775</v>
      </c>
      <c r="BM144" s="16">
        <f t="shared" si="19"/>
        <v>348.1856120859685</v>
      </c>
      <c r="BN144" s="16">
        <f t="shared" si="19"/>
        <v>355.14932432768785</v>
      </c>
      <c r="BO144" s="16">
        <f t="shared" si="19"/>
        <v>362.25231081424164</v>
      </c>
      <c r="BP144" s="16">
        <f t="shared" ref="BP144:EA144" si="20">BO144*1.02</f>
        <v>369.49735703052647</v>
      </c>
      <c r="BQ144" s="16">
        <f t="shared" si="20"/>
        <v>376.88730417113703</v>
      </c>
      <c r="BR144" s="16">
        <f t="shared" si="20"/>
        <v>384.42505025455978</v>
      </c>
      <c r="BS144" s="16">
        <f t="shared" si="20"/>
        <v>392.11355125965099</v>
      </c>
      <c r="BT144" s="16">
        <f t="shared" si="20"/>
        <v>399.95582228484403</v>
      </c>
      <c r="BU144" s="16">
        <f t="shared" si="20"/>
        <v>407.9549387305409</v>
      </c>
      <c r="BV144" s="16">
        <f t="shared" si="20"/>
        <v>416.11403750515171</v>
      </c>
      <c r="BW144" s="16">
        <f t="shared" si="20"/>
        <v>424.43631825525478</v>
      </c>
      <c r="BX144" s="16">
        <f t="shared" si="20"/>
        <v>432.92504462035987</v>
      </c>
      <c r="BY144" s="16">
        <f t="shared" si="20"/>
        <v>441.5835455127671</v>
      </c>
      <c r="BZ144" s="16">
        <f t="shared" si="20"/>
        <v>450.41521642302246</v>
      </c>
      <c r="CA144" s="16">
        <f t="shared" si="20"/>
        <v>459.4235207514829</v>
      </c>
      <c r="CB144" s="16">
        <f t="shared" si="20"/>
        <v>468.61199116651255</v>
      </c>
      <c r="CC144" s="16">
        <f t="shared" si="20"/>
        <v>477.98423098984279</v>
      </c>
      <c r="CD144" s="16">
        <f t="shared" si="20"/>
        <v>487.54391560963967</v>
      </c>
      <c r="CE144" s="16">
        <f t="shared" si="20"/>
        <v>497.29479392183248</v>
      </c>
      <c r="CF144" s="16">
        <f t="shared" si="20"/>
        <v>507.24068980026914</v>
      </c>
      <c r="CG144" s="16">
        <f t="shared" si="20"/>
        <v>517.38550359627448</v>
      </c>
      <c r="CH144" s="16">
        <f t="shared" si="20"/>
        <v>527.73321366819994</v>
      </c>
      <c r="CI144" s="16">
        <f t="shared" si="20"/>
        <v>538.28787794156392</v>
      </c>
      <c r="CJ144" s="16">
        <f t="shared" si="20"/>
        <v>549.05363550039522</v>
      </c>
      <c r="CK144" s="16">
        <f t="shared" si="20"/>
        <v>560.0347082104031</v>
      </c>
      <c r="CL144" s="16">
        <f t="shared" si="20"/>
        <v>571.23540237461111</v>
      </c>
      <c r="CM144" s="16">
        <f t="shared" si="20"/>
        <v>582.66011042210334</v>
      </c>
      <c r="CN144" s="16">
        <f t="shared" si="20"/>
        <v>594.3133126305454</v>
      </c>
      <c r="CO144" s="16">
        <f t="shared" si="20"/>
        <v>606.19957888315628</v>
      </c>
      <c r="CP144" s="16">
        <f t="shared" si="20"/>
        <v>618.32357046081938</v>
      </c>
      <c r="CQ144" s="16">
        <f t="shared" si="20"/>
        <v>630.69004187003577</v>
      </c>
      <c r="CR144" s="16">
        <f t="shared" si="20"/>
        <v>643.3038427074365</v>
      </c>
      <c r="CS144" s="16">
        <f t="shared" si="20"/>
        <v>656.16991956158529</v>
      </c>
      <c r="CT144" s="16">
        <f t="shared" si="20"/>
        <v>669.29331795281701</v>
      </c>
      <c r="CU144" s="16">
        <f t="shared" si="20"/>
        <v>682.67918431187331</v>
      </c>
      <c r="CV144" s="16">
        <f t="shared" si="20"/>
        <v>696.33276799811074</v>
      </c>
      <c r="CW144" s="16">
        <f t="shared" si="20"/>
        <v>710.25942335807292</v>
      </c>
      <c r="CX144" s="16">
        <f t="shared" si="20"/>
        <v>724.46461182523444</v>
      </c>
      <c r="CY144" s="16">
        <f t="shared" si="20"/>
        <v>738.95390406173919</v>
      </c>
      <c r="CZ144" s="16">
        <f t="shared" si="20"/>
        <v>753.73298214297404</v>
      </c>
      <c r="DA144" s="16">
        <f t="shared" si="20"/>
        <v>768.80764178583354</v>
      </c>
      <c r="DB144" s="16">
        <f t="shared" si="20"/>
        <v>784.18379462155019</v>
      </c>
      <c r="DC144" s="16">
        <f t="shared" si="20"/>
        <v>799.86747051398117</v>
      </c>
      <c r="DD144" s="16">
        <f t="shared" si="20"/>
        <v>815.86481992426081</v>
      </c>
      <c r="DE144" s="16">
        <f t="shared" si="20"/>
        <v>832.18211632274608</v>
      </c>
      <c r="DF144" s="16">
        <f t="shared" si="20"/>
        <v>848.82575864920102</v>
      </c>
      <c r="DG144" s="16">
        <f t="shared" si="20"/>
        <v>865.80227382218504</v>
      </c>
      <c r="DH144" s="16">
        <f t="shared" si="20"/>
        <v>883.11831929862876</v>
      </c>
      <c r="DI144" s="16">
        <f t="shared" si="20"/>
        <v>900.78068568460139</v>
      </c>
      <c r="DJ144" s="16">
        <f t="shared" si="20"/>
        <v>918.7962993982934</v>
      </c>
      <c r="DK144" s="16">
        <f t="shared" si="20"/>
        <v>937.17222538625924</v>
      </c>
      <c r="DL144" s="16">
        <f t="shared" si="20"/>
        <v>955.9156698939845</v>
      </c>
      <c r="DM144" s="16">
        <f t="shared" si="20"/>
        <v>975.03398329186416</v>
      </c>
      <c r="DN144" s="16">
        <f t="shared" si="20"/>
        <v>994.53466295770147</v>
      </c>
      <c r="DO144" s="16">
        <f t="shared" si="20"/>
        <v>1014.4253562168556</v>
      </c>
      <c r="DP144" s="16">
        <f t="shared" si="20"/>
        <v>1034.7138633411928</v>
      </c>
      <c r="DQ144" s="16">
        <f t="shared" si="20"/>
        <v>1055.4081406080168</v>
      </c>
      <c r="DR144" s="16">
        <f t="shared" si="20"/>
        <v>1076.5163034201771</v>
      </c>
      <c r="DS144" s="16">
        <f t="shared" si="20"/>
        <v>1098.0466294885807</v>
      </c>
      <c r="DT144" s="16">
        <f t="shared" si="20"/>
        <v>1120.0075620783523</v>
      </c>
      <c r="DU144" s="16">
        <f t="shared" si="20"/>
        <v>1142.4077133199194</v>
      </c>
      <c r="DV144" s="16">
        <f t="shared" si="20"/>
        <v>1165.2558675863177</v>
      </c>
      <c r="DW144" s="16">
        <f t="shared" si="20"/>
        <v>1188.5609849380439</v>
      </c>
      <c r="DX144" s="16">
        <f t="shared" si="20"/>
        <v>1212.3322046368048</v>
      </c>
      <c r="DY144" s="16">
        <f t="shared" si="20"/>
        <v>1236.5788487295408</v>
      </c>
      <c r="DZ144" s="16">
        <f t="shared" si="20"/>
        <v>1261.3104257041316</v>
      </c>
      <c r="EA144" s="16">
        <f t="shared" si="20"/>
        <v>1286.5366342182142</v>
      </c>
      <c r="EB144" s="16">
        <f t="shared" ref="EB144:GE144" si="21">EA144*1.02</f>
        <v>1312.2673669025785</v>
      </c>
      <c r="EC144" s="16">
        <f t="shared" si="21"/>
        <v>1338.51271424063</v>
      </c>
      <c r="ED144" s="16">
        <f t="shared" si="21"/>
        <v>1365.2829685254426</v>
      </c>
      <c r="EE144" s="16">
        <f t="shared" si="21"/>
        <v>1392.5886278959515</v>
      </c>
      <c r="EF144" s="16">
        <f t="shared" si="21"/>
        <v>1420.4404004538706</v>
      </c>
      <c r="EG144" s="16">
        <f t="shared" si="21"/>
        <v>1448.8492084629479</v>
      </c>
      <c r="EH144" s="16">
        <f t="shared" si="21"/>
        <v>1477.8261926322068</v>
      </c>
      <c r="EI144" s="16">
        <f t="shared" si="21"/>
        <v>1507.382716484851</v>
      </c>
      <c r="EJ144" s="16">
        <f t="shared" si="21"/>
        <v>1537.530370814548</v>
      </c>
      <c r="EK144" s="16">
        <f t="shared" si="21"/>
        <v>1568.2809782308389</v>
      </c>
      <c r="EL144" s="16">
        <f t="shared" si="21"/>
        <v>1599.6465977954556</v>
      </c>
      <c r="EM144" s="16">
        <f t="shared" si="21"/>
        <v>1631.6395297513648</v>
      </c>
      <c r="EN144" s="16">
        <f t="shared" si="21"/>
        <v>1664.272320346392</v>
      </c>
      <c r="EO144" s="16">
        <f t="shared" si="21"/>
        <v>1697.5577667533198</v>
      </c>
      <c r="EP144" s="16">
        <f t="shared" si="21"/>
        <v>1731.5089220883863</v>
      </c>
      <c r="EQ144" s="16">
        <f t="shared" si="21"/>
        <v>1766.1391005301541</v>
      </c>
      <c r="ER144" s="16">
        <f t="shared" si="21"/>
        <v>1801.4618825407572</v>
      </c>
      <c r="ES144" s="16">
        <f t="shared" si="21"/>
        <v>1837.4911201915725</v>
      </c>
      <c r="ET144" s="16">
        <f t="shared" si="21"/>
        <v>1874.240942595404</v>
      </c>
      <c r="EU144" s="16">
        <f t="shared" si="21"/>
        <v>1911.7257614473122</v>
      </c>
      <c r="EV144" s="16">
        <f t="shared" si="21"/>
        <v>1949.9602766762584</v>
      </c>
      <c r="EW144" s="16">
        <f t="shared" si="21"/>
        <v>1988.9594822097836</v>
      </c>
      <c r="EX144" s="16">
        <f t="shared" si="21"/>
        <v>2028.7386718539792</v>
      </c>
      <c r="EY144" s="16">
        <f t="shared" si="21"/>
        <v>2069.313445291059</v>
      </c>
      <c r="EZ144" s="16">
        <f t="shared" si="21"/>
        <v>2110.69971419688</v>
      </c>
      <c r="FA144" s="16">
        <f t="shared" si="21"/>
        <v>2152.9137084808176</v>
      </c>
      <c r="FB144" s="16">
        <f t="shared" si="21"/>
        <v>2195.9719826504338</v>
      </c>
      <c r="FC144" s="16">
        <f t="shared" si="21"/>
        <v>2239.8914223034426</v>
      </c>
      <c r="FD144" s="16">
        <f t="shared" si="21"/>
        <v>2284.6892507495113</v>
      </c>
      <c r="FE144" s="16">
        <f t="shared" si="21"/>
        <v>2330.3830357645015</v>
      </c>
      <c r="FF144" s="16">
        <f t="shared" si="21"/>
        <v>2376.9906964797915</v>
      </c>
      <c r="FG144" s="16">
        <f t="shared" si="21"/>
        <v>2424.5305104093873</v>
      </c>
      <c r="FH144" s="16">
        <f t="shared" si="21"/>
        <v>2473.021120617575</v>
      </c>
      <c r="FI144" s="16">
        <f t="shared" si="21"/>
        <v>2522.4815430299263</v>
      </c>
      <c r="FJ144" s="16">
        <f t="shared" si="21"/>
        <v>2572.9311738905249</v>
      </c>
      <c r="FK144" s="16">
        <f t="shared" si="21"/>
        <v>2624.3897973683356</v>
      </c>
      <c r="FL144" s="16">
        <f t="shared" si="21"/>
        <v>2676.8775933157026</v>
      </c>
      <c r="FM144" s="16">
        <f t="shared" si="21"/>
        <v>2730.4151451820167</v>
      </c>
      <c r="FN144" s="16">
        <f t="shared" si="21"/>
        <v>2785.023448085657</v>
      </c>
      <c r="FO144" s="16">
        <f t="shared" si="21"/>
        <v>2840.7239170473704</v>
      </c>
      <c r="FP144" s="16">
        <f t="shared" si="21"/>
        <v>2897.5383953883179</v>
      </c>
      <c r="FQ144" s="16">
        <f t="shared" si="21"/>
        <v>2955.4891632960844</v>
      </c>
      <c r="FR144" s="16">
        <f t="shared" si="21"/>
        <v>3014.5989465620059</v>
      </c>
      <c r="FS144" s="16">
        <f t="shared" si="21"/>
        <v>3074.890925493246</v>
      </c>
      <c r="FT144" s="16">
        <f t="shared" si="21"/>
        <v>3136.3887440031108</v>
      </c>
      <c r="FU144" s="16">
        <f t="shared" si="21"/>
        <v>3199.1165188831733</v>
      </c>
      <c r="FV144" s="16">
        <f t="shared" si="21"/>
        <v>3263.0988492608367</v>
      </c>
      <c r="FW144" s="16">
        <f t="shared" si="21"/>
        <v>3328.3608262460534</v>
      </c>
      <c r="FX144" s="16">
        <f t="shared" si="21"/>
        <v>3394.9280427709746</v>
      </c>
      <c r="FY144" s="16">
        <f t="shared" si="21"/>
        <v>3462.826603626394</v>
      </c>
      <c r="FZ144" s="16">
        <f t="shared" si="21"/>
        <v>3532.083135698922</v>
      </c>
      <c r="GA144" s="16">
        <f t="shared" si="21"/>
        <v>3602.7247984129003</v>
      </c>
      <c r="GB144" s="16">
        <f t="shared" si="21"/>
        <v>3674.7792943811583</v>
      </c>
      <c r="GC144" s="16">
        <f t="shared" si="21"/>
        <v>3748.2748802687815</v>
      </c>
      <c r="GD144" s="16">
        <f t="shared" si="21"/>
        <v>3823.2403778741573</v>
      </c>
      <c r="GE144" s="16">
        <f t="shared" si="21"/>
        <v>3899.7051854316405</v>
      </c>
    </row>
    <row r="145" spans="1:187" x14ac:dyDescent="0.2">
      <c r="B145" s="16">
        <v>100</v>
      </c>
      <c r="C145" s="16">
        <f>B145*1.05</f>
        <v>105</v>
      </c>
      <c r="D145" s="16">
        <f t="shared" ref="D145:BO145" si="22">C145*1.05</f>
        <v>110.25</v>
      </c>
      <c r="E145" s="16">
        <f t="shared" si="22"/>
        <v>115.7625</v>
      </c>
      <c r="F145" s="16">
        <f t="shared" si="22"/>
        <v>121.55062500000001</v>
      </c>
      <c r="G145" s="16">
        <f t="shared" si="22"/>
        <v>127.62815625000002</v>
      </c>
      <c r="H145" s="16">
        <f t="shared" si="22"/>
        <v>134.00956406250003</v>
      </c>
      <c r="I145" s="16">
        <f t="shared" si="22"/>
        <v>140.71004226562505</v>
      </c>
      <c r="J145" s="16">
        <f t="shared" si="22"/>
        <v>147.74554437890632</v>
      </c>
      <c r="K145" s="16">
        <f t="shared" si="22"/>
        <v>155.13282159785163</v>
      </c>
      <c r="L145" s="16">
        <f t="shared" si="22"/>
        <v>162.88946267774421</v>
      </c>
      <c r="M145" s="16">
        <f t="shared" si="22"/>
        <v>171.03393581163144</v>
      </c>
      <c r="N145" s="16">
        <f t="shared" si="22"/>
        <v>179.58563260221302</v>
      </c>
      <c r="O145" s="16">
        <f t="shared" si="22"/>
        <v>188.56491423232367</v>
      </c>
      <c r="P145" s="16">
        <f t="shared" si="22"/>
        <v>197.99315994393987</v>
      </c>
      <c r="Q145" s="16">
        <f t="shared" si="22"/>
        <v>207.89281794113688</v>
      </c>
      <c r="R145" s="16">
        <f t="shared" si="22"/>
        <v>218.28745883819374</v>
      </c>
      <c r="S145" s="16">
        <f t="shared" si="22"/>
        <v>229.20183178010345</v>
      </c>
      <c r="T145" s="16">
        <f t="shared" si="22"/>
        <v>240.66192336910862</v>
      </c>
      <c r="U145" s="16">
        <f t="shared" si="22"/>
        <v>252.69501953756406</v>
      </c>
      <c r="V145" s="16">
        <f t="shared" si="22"/>
        <v>265.32977051444226</v>
      </c>
      <c r="W145" s="16">
        <f t="shared" si="22"/>
        <v>278.5962590401644</v>
      </c>
      <c r="X145" s="16">
        <f t="shared" si="22"/>
        <v>292.5260719921726</v>
      </c>
      <c r="Y145" s="16">
        <f t="shared" si="22"/>
        <v>307.15237559178127</v>
      </c>
      <c r="Z145" s="16">
        <f t="shared" si="22"/>
        <v>322.50999437137034</v>
      </c>
      <c r="AA145" s="16">
        <f t="shared" si="22"/>
        <v>338.63549408993885</v>
      </c>
      <c r="AB145" s="16">
        <f t="shared" si="22"/>
        <v>355.56726879443579</v>
      </c>
      <c r="AC145" s="16">
        <f t="shared" si="22"/>
        <v>373.34563223415762</v>
      </c>
      <c r="AD145" s="16">
        <f t="shared" si="22"/>
        <v>392.01291384586551</v>
      </c>
      <c r="AE145" s="16">
        <f t="shared" si="22"/>
        <v>411.61355953815882</v>
      </c>
      <c r="AF145" s="16">
        <f t="shared" si="22"/>
        <v>432.19423751506679</v>
      </c>
      <c r="AG145" s="16">
        <f t="shared" si="22"/>
        <v>453.80394939082015</v>
      </c>
      <c r="AH145" s="16">
        <f t="shared" si="22"/>
        <v>476.49414686036118</v>
      </c>
      <c r="AI145" s="16">
        <f t="shared" si="22"/>
        <v>500.31885420337926</v>
      </c>
      <c r="AJ145" s="16">
        <f t="shared" si="22"/>
        <v>525.33479691354819</v>
      </c>
      <c r="AK145" s="16">
        <f t="shared" si="22"/>
        <v>551.60153675922561</v>
      </c>
      <c r="AL145" s="16">
        <f t="shared" si="22"/>
        <v>579.18161359718692</v>
      </c>
      <c r="AM145" s="16">
        <f t="shared" si="22"/>
        <v>608.14069427704635</v>
      </c>
      <c r="AN145" s="16">
        <f t="shared" si="22"/>
        <v>638.54772899089869</v>
      </c>
      <c r="AO145" s="16">
        <f t="shared" si="22"/>
        <v>670.47511544044369</v>
      </c>
      <c r="AP145" s="16">
        <f t="shared" si="22"/>
        <v>703.99887121246593</v>
      </c>
      <c r="AQ145" s="16">
        <f t="shared" si="22"/>
        <v>739.19881477308923</v>
      </c>
      <c r="AR145" s="16">
        <f t="shared" si="22"/>
        <v>776.15875551174372</v>
      </c>
      <c r="AS145" s="16">
        <f t="shared" si="22"/>
        <v>814.96669328733094</v>
      </c>
      <c r="AT145" s="16">
        <f t="shared" si="22"/>
        <v>855.71502795169749</v>
      </c>
      <c r="AU145" s="16">
        <f t="shared" si="22"/>
        <v>898.50077934928242</v>
      </c>
      <c r="AV145" s="16">
        <f t="shared" si="22"/>
        <v>943.42581831674659</v>
      </c>
      <c r="AW145" s="16">
        <f t="shared" si="22"/>
        <v>990.59710923258399</v>
      </c>
      <c r="AX145" s="16">
        <f t="shared" si="22"/>
        <v>1040.1269646942133</v>
      </c>
      <c r="AY145" s="16">
        <f t="shared" si="22"/>
        <v>1092.1333129289239</v>
      </c>
      <c r="AZ145" s="16">
        <f t="shared" si="22"/>
        <v>1146.7399785753703</v>
      </c>
      <c r="BA145" s="16">
        <f t="shared" si="22"/>
        <v>1204.0769775041388</v>
      </c>
      <c r="BB145" s="16">
        <f t="shared" si="22"/>
        <v>1264.2808263793459</v>
      </c>
      <c r="BC145" s="16">
        <f t="shared" si="22"/>
        <v>1327.4948676983131</v>
      </c>
      <c r="BD145" s="16">
        <f t="shared" si="22"/>
        <v>1393.8696110832288</v>
      </c>
      <c r="BE145" s="16">
        <f t="shared" si="22"/>
        <v>1463.5630916373902</v>
      </c>
      <c r="BF145" s="16">
        <f t="shared" si="22"/>
        <v>1536.7412462192599</v>
      </c>
      <c r="BG145" s="16">
        <f t="shared" si="22"/>
        <v>1613.578308530223</v>
      </c>
      <c r="BH145" s="16">
        <f t="shared" si="22"/>
        <v>1694.2572239567342</v>
      </c>
      <c r="BI145" s="16">
        <f t="shared" si="22"/>
        <v>1778.9700851545708</v>
      </c>
      <c r="BJ145" s="16">
        <f t="shared" si="22"/>
        <v>1867.9185894122995</v>
      </c>
      <c r="BK145" s="16">
        <f t="shared" si="22"/>
        <v>1961.3145188829146</v>
      </c>
      <c r="BL145" s="16">
        <f t="shared" si="22"/>
        <v>2059.3802448270603</v>
      </c>
      <c r="BM145" s="16">
        <f t="shared" si="22"/>
        <v>2162.3492570684134</v>
      </c>
      <c r="BN145" s="16">
        <f t="shared" si="22"/>
        <v>2270.4667199218343</v>
      </c>
      <c r="BO145" s="16">
        <f t="shared" si="22"/>
        <v>2383.9900559179259</v>
      </c>
      <c r="BP145" s="16">
        <f t="shared" ref="BP145:EA145" si="23">BO145*1.05</f>
        <v>2503.1895587138224</v>
      </c>
      <c r="BQ145" s="16">
        <f t="shared" si="23"/>
        <v>2628.3490366495134</v>
      </c>
      <c r="BR145" s="16">
        <f t="shared" si="23"/>
        <v>2759.7664884819892</v>
      </c>
      <c r="BS145" s="16">
        <f t="shared" si="23"/>
        <v>2897.7548129060888</v>
      </c>
      <c r="BT145" s="16">
        <f t="shared" si="23"/>
        <v>3042.6425535513931</v>
      </c>
      <c r="BU145" s="16">
        <f t="shared" si="23"/>
        <v>3194.7746812289629</v>
      </c>
      <c r="BV145" s="16">
        <f t="shared" si="23"/>
        <v>3354.5134152904111</v>
      </c>
      <c r="BW145" s="16">
        <f t="shared" si="23"/>
        <v>3522.2390860549317</v>
      </c>
      <c r="BX145" s="16">
        <f t="shared" si="23"/>
        <v>3698.3510403576784</v>
      </c>
      <c r="BY145" s="16">
        <f t="shared" si="23"/>
        <v>3883.2685923755625</v>
      </c>
      <c r="BZ145" s="16">
        <f t="shared" si="23"/>
        <v>4077.4320219943406</v>
      </c>
      <c r="CA145" s="16">
        <f t="shared" si="23"/>
        <v>4281.3036230940579</v>
      </c>
      <c r="CB145" s="16">
        <f t="shared" si="23"/>
        <v>4495.3688042487611</v>
      </c>
      <c r="CC145" s="16">
        <f t="shared" si="23"/>
        <v>4720.1372444611998</v>
      </c>
      <c r="CD145" s="16">
        <f t="shared" si="23"/>
        <v>4956.1441066842599</v>
      </c>
      <c r="CE145" s="16">
        <f t="shared" si="23"/>
        <v>5203.9513120184729</v>
      </c>
      <c r="CF145" s="16">
        <f t="shared" si="23"/>
        <v>5464.1488776193964</v>
      </c>
      <c r="CG145" s="16">
        <f t="shared" si="23"/>
        <v>5737.3563215003669</v>
      </c>
      <c r="CH145" s="16">
        <f t="shared" si="23"/>
        <v>6024.2241375753856</v>
      </c>
      <c r="CI145" s="16">
        <f t="shared" si="23"/>
        <v>6325.4353444541548</v>
      </c>
      <c r="CJ145" s="16">
        <f t="shared" si="23"/>
        <v>6641.707111676863</v>
      </c>
      <c r="CK145" s="16">
        <f t="shared" si="23"/>
        <v>6973.792467260706</v>
      </c>
      <c r="CL145" s="16">
        <f t="shared" si="23"/>
        <v>7322.4820906237419</v>
      </c>
      <c r="CM145" s="16">
        <f t="shared" si="23"/>
        <v>7688.6061951549291</v>
      </c>
      <c r="CN145" s="16">
        <f t="shared" si="23"/>
        <v>8073.0365049126758</v>
      </c>
      <c r="CO145" s="16">
        <f t="shared" si="23"/>
        <v>8476.6883301583093</v>
      </c>
      <c r="CP145" s="16">
        <f t="shared" si="23"/>
        <v>8900.5227466662254</v>
      </c>
      <c r="CQ145" s="16">
        <f t="shared" si="23"/>
        <v>9345.5488839995378</v>
      </c>
      <c r="CR145" s="16">
        <f t="shared" si="23"/>
        <v>9812.826328199515</v>
      </c>
      <c r="CS145" s="16">
        <f t="shared" si="23"/>
        <v>10303.467644609491</v>
      </c>
      <c r="CT145" s="16">
        <f t="shared" si="23"/>
        <v>10818.641026839967</v>
      </c>
      <c r="CU145" s="16">
        <f t="shared" si="23"/>
        <v>11359.573078181966</v>
      </c>
      <c r="CV145" s="16">
        <f t="shared" si="23"/>
        <v>11927.551732091064</v>
      </c>
      <c r="CW145" s="16">
        <f t="shared" si="23"/>
        <v>12523.929318695618</v>
      </c>
      <c r="CX145" s="16">
        <f t="shared" si="23"/>
        <v>13150.1257846304</v>
      </c>
      <c r="CY145" s="16">
        <f t="shared" si="23"/>
        <v>13807.63207386192</v>
      </c>
      <c r="CZ145" s="16">
        <f t="shared" si="23"/>
        <v>14498.013677555016</v>
      </c>
      <c r="DA145" s="16">
        <f t="shared" si="23"/>
        <v>15222.914361432768</v>
      </c>
      <c r="DB145" s="16">
        <f t="shared" si="23"/>
        <v>15984.060079504407</v>
      </c>
      <c r="DC145" s="16">
        <f t="shared" si="23"/>
        <v>16783.263083479629</v>
      </c>
      <c r="DD145" s="16">
        <f t="shared" si="23"/>
        <v>17622.42623765361</v>
      </c>
      <c r="DE145" s="16">
        <f t="shared" si="23"/>
        <v>18503.547549536292</v>
      </c>
      <c r="DF145" s="16">
        <f t="shared" si="23"/>
        <v>19428.724927013107</v>
      </c>
      <c r="DG145" s="16">
        <f t="shared" si="23"/>
        <v>20400.161173363762</v>
      </c>
      <c r="DH145" s="16">
        <f t="shared" si="23"/>
        <v>21420.169232031953</v>
      </c>
      <c r="DI145" s="16">
        <f t="shared" si="23"/>
        <v>22491.177693633552</v>
      </c>
      <c r="DJ145" s="16">
        <f t="shared" si="23"/>
        <v>23615.736578315231</v>
      </c>
      <c r="DK145" s="16">
        <f t="shared" si="23"/>
        <v>24796.523407230994</v>
      </c>
      <c r="DL145" s="16">
        <f t="shared" si="23"/>
        <v>26036.349577592544</v>
      </c>
      <c r="DM145" s="16">
        <f t="shared" si="23"/>
        <v>27338.167056472172</v>
      </c>
      <c r="DN145" s="16">
        <f t="shared" si="23"/>
        <v>28705.075409295783</v>
      </c>
      <c r="DO145" s="16">
        <f t="shared" si="23"/>
        <v>30140.329179760574</v>
      </c>
      <c r="DP145" s="16">
        <f t="shared" si="23"/>
        <v>31647.345638748604</v>
      </c>
      <c r="DQ145" s="16">
        <f t="shared" si="23"/>
        <v>33229.712920686034</v>
      </c>
      <c r="DR145" s="16">
        <f t="shared" si="23"/>
        <v>34891.198566720333</v>
      </c>
      <c r="DS145" s="16">
        <f t="shared" si="23"/>
        <v>36635.758495056354</v>
      </c>
      <c r="DT145" s="16">
        <f t="shared" si="23"/>
        <v>38467.546419809172</v>
      </c>
      <c r="DU145" s="16">
        <f t="shared" si="23"/>
        <v>40390.923740799633</v>
      </c>
      <c r="DV145" s="16">
        <f t="shared" si="23"/>
        <v>42410.469927839615</v>
      </c>
      <c r="DW145" s="16">
        <f t="shared" si="23"/>
        <v>44530.993424231594</v>
      </c>
      <c r="DX145" s="16">
        <f t="shared" si="23"/>
        <v>46757.543095443172</v>
      </c>
      <c r="DY145" s="16">
        <f t="shared" si="23"/>
        <v>49095.420250215335</v>
      </c>
      <c r="DZ145" s="16">
        <f t="shared" si="23"/>
        <v>51550.191262726104</v>
      </c>
      <c r="EA145" s="16">
        <f t="shared" si="23"/>
        <v>54127.700825862412</v>
      </c>
      <c r="EB145" s="16">
        <f t="shared" ref="EB145:GE145" si="24">EA145*1.05</f>
        <v>56834.085867155532</v>
      </c>
      <c r="EC145" s="16">
        <f t="shared" si="24"/>
        <v>59675.790160513308</v>
      </c>
      <c r="ED145" s="16">
        <f t="shared" si="24"/>
        <v>62659.57966853898</v>
      </c>
      <c r="EE145" s="16">
        <f t="shared" si="24"/>
        <v>65792.558651965926</v>
      </c>
      <c r="EF145" s="16">
        <f t="shared" si="24"/>
        <v>69082.186584564231</v>
      </c>
      <c r="EG145" s="16">
        <f t="shared" si="24"/>
        <v>72536.295913792448</v>
      </c>
      <c r="EH145" s="16">
        <f t="shared" si="24"/>
        <v>76163.110709482076</v>
      </c>
      <c r="EI145" s="16">
        <f t="shared" si="24"/>
        <v>79971.26624495619</v>
      </c>
      <c r="EJ145" s="16">
        <f t="shared" si="24"/>
        <v>83969.829557204008</v>
      </c>
      <c r="EK145" s="16">
        <f t="shared" si="24"/>
        <v>88168.321035064218</v>
      </c>
      <c r="EL145" s="16">
        <f t="shared" si="24"/>
        <v>92576.737086817433</v>
      </c>
      <c r="EM145" s="16">
        <f t="shared" si="24"/>
        <v>97205.573941158305</v>
      </c>
      <c r="EN145" s="16">
        <f t="shared" si="24"/>
        <v>102065.85263821622</v>
      </c>
      <c r="EO145" s="16">
        <f t="shared" si="24"/>
        <v>107169.14527012705</v>
      </c>
      <c r="EP145" s="16">
        <f t="shared" si="24"/>
        <v>112527.6025336334</v>
      </c>
      <c r="EQ145" s="16">
        <f t="shared" si="24"/>
        <v>118153.98266031507</v>
      </c>
      <c r="ER145" s="16">
        <f t="shared" si="24"/>
        <v>124061.68179333083</v>
      </c>
      <c r="ES145" s="16">
        <f t="shared" si="24"/>
        <v>130264.76588299738</v>
      </c>
      <c r="ET145" s="16">
        <f t="shared" si="24"/>
        <v>136778.00417714726</v>
      </c>
      <c r="EU145" s="16">
        <f t="shared" si="24"/>
        <v>143616.90438600464</v>
      </c>
      <c r="EV145" s="16">
        <f t="shared" si="24"/>
        <v>150797.74960530488</v>
      </c>
      <c r="EW145" s="16">
        <f t="shared" si="24"/>
        <v>158337.63708557014</v>
      </c>
      <c r="EX145" s="16">
        <f t="shared" si="24"/>
        <v>166254.51893984864</v>
      </c>
      <c r="EY145" s="16">
        <f t="shared" si="24"/>
        <v>174567.24488684107</v>
      </c>
      <c r="EZ145" s="16">
        <f t="shared" si="24"/>
        <v>183295.60713118315</v>
      </c>
      <c r="FA145" s="16">
        <f t="shared" si="24"/>
        <v>192460.38748774232</v>
      </c>
      <c r="FB145" s="16">
        <f t="shared" si="24"/>
        <v>202083.40686212946</v>
      </c>
      <c r="FC145" s="16">
        <f t="shared" si="24"/>
        <v>212187.57720523595</v>
      </c>
      <c r="FD145" s="16">
        <f t="shared" si="24"/>
        <v>222796.95606549777</v>
      </c>
      <c r="FE145" s="16">
        <f t="shared" si="24"/>
        <v>233936.80386877267</v>
      </c>
      <c r="FF145" s="16">
        <f t="shared" si="24"/>
        <v>245633.6440622113</v>
      </c>
      <c r="FG145" s="16">
        <f t="shared" si="24"/>
        <v>257915.32626532187</v>
      </c>
      <c r="FH145" s="16">
        <f t="shared" si="24"/>
        <v>270811.092578588</v>
      </c>
      <c r="FI145" s="16">
        <f t="shared" si="24"/>
        <v>284351.64720751741</v>
      </c>
      <c r="FJ145" s="16">
        <f t="shared" si="24"/>
        <v>298569.22956789332</v>
      </c>
      <c r="FK145" s="16">
        <f t="shared" si="24"/>
        <v>313497.691046288</v>
      </c>
      <c r="FL145" s="16">
        <f t="shared" si="24"/>
        <v>329172.57559860242</v>
      </c>
      <c r="FM145" s="16">
        <f t="shared" si="24"/>
        <v>345631.20437853254</v>
      </c>
      <c r="FN145" s="16">
        <f t="shared" si="24"/>
        <v>362912.76459745917</v>
      </c>
      <c r="FO145" s="16">
        <f t="shared" si="24"/>
        <v>381058.40282733215</v>
      </c>
      <c r="FP145" s="16">
        <f t="shared" si="24"/>
        <v>400111.32296869875</v>
      </c>
      <c r="FQ145" s="16">
        <f t="shared" si="24"/>
        <v>420116.88911713369</v>
      </c>
      <c r="FR145" s="16">
        <f t="shared" si="24"/>
        <v>441122.7335729904</v>
      </c>
      <c r="FS145" s="16">
        <f t="shared" si="24"/>
        <v>463178.87025163992</v>
      </c>
      <c r="FT145" s="16">
        <f t="shared" si="24"/>
        <v>486337.81376422197</v>
      </c>
      <c r="FU145" s="16">
        <f t="shared" si="24"/>
        <v>510654.7044524331</v>
      </c>
      <c r="FV145" s="16">
        <f t="shared" si="24"/>
        <v>536187.43967505475</v>
      </c>
      <c r="FW145" s="16">
        <f t="shared" si="24"/>
        <v>562996.81165880756</v>
      </c>
      <c r="FX145" s="16">
        <f t="shared" si="24"/>
        <v>591146.65224174794</v>
      </c>
      <c r="FY145" s="16">
        <f t="shared" si="24"/>
        <v>620703.98485383531</v>
      </c>
      <c r="FZ145" s="16">
        <f t="shared" si="24"/>
        <v>651739.18409652705</v>
      </c>
      <c r="GA145" s="16">
        <f t="shared" si="24"/>
        <v>684326.14330135344</v>
      </c>
      <c r="GB145" s="16">
        <f t="shared" si="24"/>
        <v>718542.4504664212</v>
      </c>
      <c r="GC145" s="16">
        <f t="shared" si="24"/>
        <v>754469.57298974227</v>
      </c>
      <c r="GD145" s="16">
        <f t="shared" si="24"/>
        <v>792193.05163922941</v>
      </c>
      <c r="GE145" s="16">
        <f t="shared" si="24"/>
        <v>831802.70422119088</v>
      </c>
    </row>
    <row r="146" spans="1:187" x14ac:dyDescent="0.2">
      <c r="B146" s="16">
        <f ca="1">SharesOut</f>
        <v>100</v>
      </c>
      <c r="C146" s="16">
        <f ca="1">B146*1.1</f>
        <v>110.00000000000001</v>
      </c>
      <c r="D146" s="16">
        <f t="shared" ref="D146:BO146" ca="1" si="25">C146*1.1</f>
        <v>121.00000000000003</v>
      </c>
      <c r="E146" s="16">
        <f t="shared" ca="1" si="25"/>
        <v>133.10000000000005</v>
      </c>
      <c r="F146" s="16">
        <f t="shared" ca="1" si="25"/>
        <v>146.41000000000008</v>
      </c>
      <c r="G146" s="16">
        <f t="shared" ca="1" si="25"/>
        <v>161.0510000000001</v>
      </c>
      <c r="H146" s="16">
        <f t="shared" ca="1" si="25"/>
        <v>177.15610000000012</v>
      </c>
      <c r="I146" s="16">
        <f t="shared" ca="1" si="25"/>
        <v>194.87171000000015</v>
      </c>
      <c r="J146" s="16">
        <f t="shared" ca="1" si="25"/>
        <v>214.3588810000002</v>
      </c>
      <c r="K146" s="16">
        <f t="shared" ca="1" si="25"/>
        <v>235.79476910000022</v>
      </c>
      <c r="L146" s="16">
        <f t="shared" ca="1" si="25"/>
        <v>259.37424601000026</v>
      </c>
      <c r="M146" s="16">
        <f t="shared" ca="1" si="25"/>
        <v>285.3116706110003</v>
      </c>
      <c r="N146" s="16">
        <f t="shared" ca="1" si="25"/>
        <v>313.84283767210036</v>
      </c>
      <c r="O146" s="16">
        <f t="shared" ca="1" si="25"/>
        <v>345.22712143931039</v>
      </c>
      <c r="P146" s="16">
        <f t="shared" ca="1" si="25"/>
        <v>379.74983358324147</v>
      </c>
      <c r="Q146" s="16">
        <f t="shared" ca="1" si="25"/>
        <v>417.72481694156562</v>
      </c>
      <c r="R146" s="16">
        <f t="shared" ca="1" si="25"/>
        <v>459.49729863572225</v>
      </c>
      <c r="S146" s="16">
        <f t="shared" ca="1" si="25"/>
        <v>505.4470284992945</v>
      </c>
      <c r="T146" s="16">
        <f t="shared" ca="1" si="25"/>
        <v>555.99173134922398</v>
      </c>
      <c r="U146" s="16">
        <f t="shared" ca="1" si="25"/>
        <v>611.59090448414645</v>
      </c>
      <c r="V146" s="16">
        <f t="shared" ca="1" si="25"/>
        <v>672.74999493256109</v>
      </c>
      <c r="W146" s="16">
        <f t="shared" ca="1" si="25"/>
        <v>740.02499442581723</v>
      </c>
      <c r="X146" s="16">
        <f t="shared" ca="1" si="25"/>
        <v>814.02749386839901</v>
      </c>
      <c r="Y146" s="16">
        <f t="shared" ca="1" si="25"/>
        <v>895.43024325523902</v>
      </c>
      <c r="Z146" s="16">
        <f t="shared" ca="1" si="25"/>
        <v>984.97326758076304</v>
      </c>
      <c r="AA146" s="16">
        <f t="shared" ca="1" si="25"/>
        <v>1083.4705943388394</v>
      </c>
      <c r="AB146" s="16">
        <f t="shared" ca="1" si="25"/>
        <v>1191.8176537727234</v>
      </c>
      <c r="AC146" s="16">
        <f t="shared" ca="1" si="25"/>
        <v>1310.9994191499959</v>
      </c>
      <c r="AD146" s="16">
        <f t="shared" ca="1" si="25"/>
        <v>1442.0993610649957</v>
      </c>
      <c r="AE146" s="16">
        <f t="shared" ca="1" si="25"/>
        <v>1586.3092971714955</v>
      </c>
      <c r="AF146" s="16">
        <f t="shared" ca="1" si="25"/>
        <v>1744.9402268886452</v>
      </c>
      <c r="AG146" s="16">
        <f t="shared" ca="1" si="25"/>
        <v>1919.4342495775097</v>
      </c>
      <c r="AH146" s="16">
        <f t="shared" ca="1" si="25"/>
        <v>2111.3776745352607</v>
      </c>
      <c r="AI146" s="16">
        <f t="shared" ca="1" si="25"/>
        <v>2322.5154419887867</v>
      </c>
      <c r="AJ146" s="16">
        <f t="shared" ca="1" si="25"/>
        <v>2554.7669861876657</v>
      </c>
      <c r="AK146" s="16">
        <f t="shared" ca="1" si="25"/>
        <v>2810.2436848064326</v>
      </c>
      <c r="AL146" s="16">
        <f t="shared" ca="1" si="25"/>
        <v>3091.2680532870763</v>
      </c>
      <c r="AM146" s="16">
        <f t="shared" ca="1" si="25"/>
        <v>3400.3948586157844</v>
      </c>
      <c r="AN146" s="16">
        <f t="shared" ca="1" si="25"/>
        <v>3740.4343444773631</v>
      </c>
      <c r="AO146" s="16">
        <f t="shared" ca="1" si="25"/>
        <v>4114.4777789250993</v>
      </c>
      <c r="AP146" s="16">
        <f t="shared" ca="1" si="25"/>
        <v>4525.9255568176095</v>
      </c>
      <c r="AQ146" s="16">
        <f t="shared" ca="1" si="25"/>
        <v>4978.5181124993705</v>
      </c>
      <c r="AR146" s="16">
        <f t="shared" ca="1" si="25"/>
        <v>5476.3699237493083</v>
      </c>
      <c r="AS146" s="16">
        <f t="shared" ca="1" si="25"/>
        <v>6024.00691612424</v>
      </c>
      <c r="AT146" s="16">
        <f t="shared" ca="1" si="25"/>
        <v>6626.4076077366644</v>
      </c>
      <c r="AU146" s="16">
        <f t="shared" ca="1" si="25"/>
        <v>7289.0483685103318</v>
      </c>
      <c r="AV146" s="16">
        <f t="shared" ca="1" si="25"/>
        <v>8017.9532053613657</v>
      </c>
      <c r="AW146" s="16">
        <f t="shared" ca="1" si="25"/>
        <v>8819.748525897503</v>
      </c>
      <c r="AX146" s="16">
        <f t="shared" ca="1" si="25"/>
        <v>9701.7233784872533</v>
      </c>
      <c r="AY146" s="16">
        <f t="shared" ca="1" si="25"/>
        <v>10671.895716335979</v>
      </c>
      <c r="AZ146" s="16">
        <f t="shared" ca="1" si="25"/>
        <v>11739.085287969578</v>
      </c>
      <c r="BA146" s="16">
        <f t="shared" ca="1" si="25"/>
        <v>12912.993816766537</v>
      </c>
      <c r="BB146" s="16">
        <f t="shared" ca="1" si="25"/>
        <v>14204.293198443193</v>
      </c>
      <c r="BC146" s="16">
        <f t="shared" ca="1" si="25"/>
        <v>15624.722518287514</v>
      </c>
      <c r="BD146" s="16">
        <f t="shared" ca="1" si="25"/>
        <v>17187.194770116268</v>
      </c>
      <c r="BE146" s="16">
        <f t="shared" ca="1" si="25"/>
        <v>18905.914247127897</v>
      </c>
      <c r="BF146" s="16">
        <f t="shared" ca="1" si="25"/>
        <v>20796.505671840689</v>
      </c>
      <c r="BG146" s="16">
        <f t="shared" ca="1" si="25"/>
        <v>22876.15623902476</v>
      </c>
      <c r="BH146" s="16">
        <f t="shared" ca="1" si="25"/>
        <v>25163.771862927239</v>
      </c>
      <c r="BI146" s="16">
        <f t="shared" ca="1" si="25"/>
        <v>27680.149049219966</v>
      </c>
      <c r="BJ146" s="16">
        <f t="shared" ca="1" si="25"/>
        <v>30448.163954141964</v>
      </c>
      <c r="BK146" s="16">
        <f t="shared" ca="1" si="25"/>
        <v>33492.980349556165</v>
      </c>
      <c r="BL146" s="16">
        <f t="shared" ca="1" si="25"/>
        <v>36842.278384511781</v>
      </c>
      <c r="BM146" s="16">
        <f t="shared" ca="1" si="25"/>
        <v>40526.506222962962</v>
      </c>
      <c r="BN146" s="16">
        <f t="shared" ca="1" si="25"/>
        <v>44579.156845259262</v>
      </c>
      <c r="BO146" s="16">
        <f t="shared" ca="1" si="25"/>
        <v>49037.07252978519</v>
      </c>
      <c r="BP146" s="16">
        <f t="shared" ref="BP146:EA146" ca="1" si="26">BO146*1.1</f>
        <v>53940.779782763711</v>
      </c>
      <c r="BQ146" s="16">
        <f t="shared" ca="1" si="26"/>
        <v>59334.85776104009</v>
      </c>
      <c r="BR146" s="16">
        <f t="shared" ca="1" si="26"/>
        <v>65268.343537144101</v>
      </c>
      <c r="BS146" s="16">
        <f t="shared" ca="1" si="26"/>
        <v>71795.177890858511</v>
      </c>
      <c r="BT146" s="16">
        <f t="shared" ca="1" si="26"/>
        <v>78974.695679944372</v>
      </c>
      <c r="BU146" s="16">
        <f t="shared" ca="1" si="26"/>
        <v>86872.165247938814</v>
      </c>
      <c r="BV146" s="16">
        <f t="shared" ca="1" si="26"/>
        <v>95559.381772732697</v>
      </c>
      <c r="BW146" s="16">
        <f t="shared" ca="1" si="26"/>
        <v>105115.31995000597</v>
      </c>
      <c r="BX146" s="16">
        <f t="shared" ca="1" si="26"/>
        <v>115626.85194500658</v>
      </c>
      <c r="BY146" s="16">
        <f t="shared" ca="1" si="26"/>
        <v>127189.53713950724</v>
      </c>
      <c r="BZ146" s="16">
        <f t="shared" ca="1" si="26"/>
        <v>139908.49085345797</v>
      </c>
      <c r="CA146" s="16">
        <f t="shared" ca="1" si="26"/>
        <v>153899.33993880378</v>
      </c>
      <c r="CB146" s="16">
        <f t="shared" ca="1" si="26"/>
        <v>169289.27393268418</v>
      </c>
      <c r="CC146" s="16">
        <f t="shared" ca="1" si="26"/>
        <v>186218.20132595263</v>
      </c>
      <c r="CD146" s="16">
        <f t="shared" ca="1" si="26"/>
        <v>204840.02145854791</v>
      </c>
      <c r="CE146" s="16">
        <f t="shared" ca="1" si="26"/>
        <v>225324.02360440273</v>
      </c>
      <c r="CF146" s="16">
        <f t="shared" ca="1" si="26"/>
        <v>247856.42596484302</v>
      </c>
      <c r="CG146" s="16">
        <f t="shared" ca="1" si="26"/>
        <v>272642.06856132735</v>
      </c>
      <c r="CH146" s="16">
        <f t="shared" ca="1" si="26"/>
        <v>299906.27541746013</v>
      </c>
      <c r="CI146" s="16">
        <f t="shared" ca="1" si="26"/>
        <v>329896.90295920614</v>
      </c>
      <c r="CJ146" s="16">
        <f t="shared" ca="1" si="26"/>
        <v>362886.59325512679</v>
      </c>
      <c r="CK146" s="16">
        <f t="shared" ca="1" si="26"/>
        <v>399175.2525806395</v>
      </c>
      <c r="CL146" s="16">
        <f t="shared" ca="1" si="26"/>
        <v>439092.77783870348</v>
      </c>
      <c r="CM146" s="16">
        <f t="shared" ca="1" si="26"/>
        <v>483002.05562257388</v>
      </c>
      <c r="CN146" s="16">
        <f t="shared" ca="1" si="26"/>
        <v>531302.26118483127</v>
      </c>
      <c r="CO146" s="16">
        <f t="shared" ca="1" si="26"/>
        <v>584432.4873033145</v>
      </c>
      <c r="CP146" s="16">
        <f t="shared" ca="1" si="26"/>
        <v>642875.73603364604</v>
      </c>
      <c r="CQ146" s="16">
        <f t="shared" ca="1" si="26"/>
        <v>707163.30963701068</v>
      </c>
      <c r="CR146" s="16">
        <f t="shared" ca="1" si="26"/>
        <v>777879.64060071181</v>
      </c>
      <c r="CS146" s="16">
        <f t="shared" ca="1" si="26"/>
        <v>855667.60466078308</v>
      </c>
      <c r="CT146" s="16">
        <f t="shared" ca="1" si="26"/>
        <v>941234.36512686149</v>
      </c>
      <c r="CU146" s="16">
        <f t="shared" ca="1" si="26"/>
        <v>1035357.8016395477</v>
      </c>
      <c r="CV146" s="16">
        <f t="shared" ca="1" si="26"/>
        <v>1138893.5818035025</v>
      </c>
      <c r="CW146" s="16">
        <f t="shared" ca="1" si="26"/>
        <v>1252782.9399838529</v>
      </c>
      <c r="CX146" s="16">
        <f t="shared" ca="1" si="26"/>
        <v>1378061.2339822382</v>
      </c>
      <c r="CY146" s="16">
        <f t="shared" ca="1" si="26"/>
        <v>1515867.3573804621</v>
      </c>
      <c r="CZ146" s="16">
        <f t="shared" ca="1" si="26"/>
        <v>1667454.0931185083</v>
      </c>
      <c r="DA146" s="16">
        <f t="shared" ca="1" si="26"/>
        <v>1834199.5024303594</v>
      </c>
      <c r="DB146" s="16">
        <f t="shared" ca="1" si="26"/>
        <v>2017619.4526733954</v>
      </c>
      <c r="DC146" s="16">
        <f t="shared" ca="1" si="26"/>
        <v>2219381.3979407353</v>
      </c>
      <c r="DD146" s="16">
        <f t="shared" ca="1" si="26"/>
        <v>2441319.5377348089</v>
      </c>
      <c r="DE146" s="16">
        <f t="shared" ca="1" si="26"/>
        <v>2685451.4915082902</v>
      </c>
      <c r="DF146" s="16">
        <f t="shared" ca="1" si="26"/>
        <v>2953996.6406591195</v>
      </c>
      <c r="DG146" s="16">
        <f t="shared" ca="1" si="26"/>
        <v>3249396.3047250318</v>
      </c>
      <c r="DH146" s="16">
        <f t="shared" ca="1" si="26"/>
        <v>3574335.9351975354</v>
      </c>
      <c r="DI146" s="16">
        <f t="shared" ca="1" si="26"/>
        <v>3931769.5287172892</v>
      </c>
      <c r="DJ146" s="16">
        <f t="shared" ca="1" si="26"/>
        <v>4324946.4815890184</v>
      </c>
      <c r="DK146" s="16">
        <f t="shared" ca="1" si="26"/>
        <v>4757441.1297479207</v>
      </c>
      <c r="DL146" s="16">
        <f t="shared" ca="1" si="26"/>
        <v>5233185.2427227134</v>
      </c>
      <c r="DM146" s="16">
        <f t="shared" ca="1" si="26"/>
        <v>5756503.7669949848</v>
      </c>
      <c r="DN146" s="16">
        <f t="shared" ca="1" si="26"/>
        <v>6332154.1436944837</v>
      </c>
      <c r="DO146" s="16">
        <f t="shared" ca="1" si="26"/>
        <v>6965369.5580639327</v>
      </c>
      <c r="DP146" s="16">
        <f t="shared" ca="1" si="26"/>
        <v>7661906.5138703268</v>
      </c>
      <c r="DQ146" s="16">
        <f t="shared" ca="1" si="26"/>
        <v>8428097.1652573608</v>
      </c>
      <c r="DR146" s="16">
        <f t="shared" ca="1" si="26"/>
        <v>9270906.881783098</v>
      </c>
      <c r="DS146" s="16">
        <f t="shared" ca="1" si="26"/>
        <v>10197997.569961408</v>
      </c>
      <c r="DT146" s="16">
        <f t="shared" ca="1" si="26"/>
        <v>11217797.32695755</v>
      </c>
      <c r="DU146" s="16">
        <f t="shared" ca="1" si="26"/>
        <v>12339577.059653306</v>
      </c>
      <c r="DV146" s="16">
        <f t="shared" ca="1" si="26"/>
        <v>13573534.765618637</v>
      </c>
      <c r="DW146" s="16">
        <f t="shared" ca="1" si="26"/>
        <v>14930888.242180502</v>
      </c>
      <c r="DX146" s="16">
        <f t="shared" ca="1" si="26"/>
        <v>16423977.066398554</v>
      </c>
      <c r="DY146" s="16">
        <f t="shared" ca="1" si="26"/>
        <v>18066374.77303841</v>
      </c>
      <c r="DZ146" s="16">
        <f t="shared" ca="1" si="26"/>
        <v>19873012.250342254</v>
      </c>
      <c r="EA146" s="16">
        <f t="shared" ca="1" si="26"/>
        <v>21860313.475376479</v>
      </c>
      <c r="EB146" s="16">
        <f t="shared" ref="EB146:GE146" ca="1" si="27">EA146*1.1</f>
        <v>24046344.822914131</v>
      </c>
      <c r="EC146" s="16">
        <f t="shared" ca="1" si="27"/>
        <v>26450979.305205546</v>
      </c>
      <c r="ED146" s="16">
        <f t="shared" ca="1" si="27"/>
        <v>29096077.235726103</v>
      </c>
      <c r="EE146" s="16">
        <f t="shared" ca="1" si="27"/>
        <v>32005684.959298715</v>
      </c>
      <c r="EF146" s="16">
        <f t="shared" ca="1" si="27"/>
        <v>35206253.455228589</v>
      </c>
      <c r="EG146" s="16">
        <f t="shared" ca="1" si="27"/>
        <v>38726878.800751455</v>
      </c>
      <c r="EH146" s="16">
        <f t="shared" ca="1" si="27"/>
        <v>42599566.680826604</v>
      </c>
      <c r="EI146" s="16">
        <f t="shared" ca="1" si="27"/>
        <v>46859523.348909266</v>
      </c>
      <c r="EJ146" s="16">
        <f t="shared" ca="1" si="27"/>
        <v>51545475.683800198</v>
      </c>
      <c r="EK146" s="16">
        <f t="shared" ca="1" si="27"/>
        <v>56700023.252180226</v>
      </c>
      <c r="EL146" s="16">
        <f t="shared" ca="1" si="27"/>
        <v>62370025.577398255</v>
      </c>
      <c r="EM146" s="16">
        <f t="shared" ca="1" si="27"/>
        <v>68607028.13513808</v>
      </c>
      <c r="EN146" s="16">
        <f t="shared" ca="1" si="27"/>
        <v>75467730.948651895</v>
      </c>
      <c r="EO146" s="16">
        <f t="shared" ca="1" si="27"/>
        <v>83014504.043517098</v>
      </c>
      <c r="EP146" s="16">
        <f t="shared" ca="1" si="27"/>
        <v>91315954.447868809</v>
      </c>
      <c r="EQ146" s="16">
        <f t="shared" ca="1" si="27"/>
        <v>100447549.8926557</v>
      </c>
      <c r="ER146" s="16">
        <f t="shared" ca="1" si="27"/>
        <v>110492304.88192128</v>
      </c>
      <c r="ES146" s="16">
        <f t="shared" ca="1" si="27"/>
        <v>121541535.37011342</v>
      </c>
      <c r="ET146" s="16">
        <f t="shared" ca="1" si="27"/>
        <v>133695688.90712477</v>
      </c>
      <c r="EU146" s="16">
        <f t="shared" ca="1" si="27"/>
        <v>147065257.79783726</v>
      </c>
      <c r="EV146" s="16">
        <f t="shared" ca="1" si="27"/>
        <v>161771783.57762098</v>
      </c>
      <c r="EW146" s="16">
        <f t="shared" ca="1" si="27"/>
        <v>177948961.93538308</v>
      </c>
      <c r="EX146" s="16">
        <f t="shared" ca="1" si="27"/>
        <v>195743858.12892142</v>
      </c>
      <c r="EY146" s="16">
        <f t="shared" ca="1" si="27"/>
        <v>215318243.94181359</v>
      </c>
      <c r="EZ146" s="16">
        <f t="shared" ca="1" si="27"/>
        <v>236850068.33599496</v>
      </c>
      <c r="FA146" s="16">
        <f t="shared" ca="1" si="27"/>
        <v>260535075.16959447</v>
      </c>
      <c r="FB146" s="16">
        <f t="shared" ca="1" si="27"/>
        <v>286588582.68655396</v>
      </c>
      <c r="FC146" s="16">
        <f t="shared" ca="1" si="27"/>
        <v>315247440.95520937</v>
      </c>
      <c r="FD146" s="16">
        <f t="shared" ca="1" si="27"/>
        <v>346772185.05073035</v>
      </c>
      <c r="FE146" s="16">
        <f t="shared" ca="1" si="27"/>
        <v>381449403.55580342</v>
      </c>
      <c r="FF146" s="16">
        <f t="shared" ca="1" si="27"/>
        <v>419594343.91138381</v>
      </c>
      <c r="FG146" s="16">
        <f t="shared" ca="1" si="27"/>
        <v>461553778.30252224</v>
      </c>
      <c r="FH146" s="16">
        <f t="shared" ca="1" si="27"/>
        <v>507709156.13277453</v>
      </c>
      <c r="FI146" s="16">
        <f t="shared" ca="1" si="27"/>
        <v>558480071.74605203</v>
      </c>
      <c r="FJ146" s="16">
        <f t="shared" ca="1" si="27"/>
        <v>614328078.92065728</v>
      </c>
      <c r="FK146" s="16">
        <f t="shared" ca="1" si="27"/>
        <v>675760886.81272304</v>
      </c>
      <c r="FL146" s="16">
        <f t="shared" ca="1" si="27"/>
        <v>743336975.49399543</v>
      </c>
      <c r="FM146" s="16">
        <f t="shared" ca="1" si="27"/>
        <v>817670673.04339504</v>
      </c>
      <c r="FN146" s="16">
        <f t="shared" ca="1" si="27"/>
        <v>899437740.34773457</v>
      </c>
      <c r="FO146" s="16">
        <f t="shared" ca="1" si="27"/>
        <v>989381514.38250816</v>
      </c>
      <c r="FP146" s="16">
        <f t="shared" ca="1" si="27"/>
        <v>1088319665.8207591</v>
      </c>
      <c r="FQ146" s="16">
        <f t="shared" ca="1" si="27"/>
        <v>1197151632.4028351</v>
      </c>
      <c r="FR146" s="16">
        <f t="shared" ca="1" si="27"/>
        <v>1316866795.6431189</v>
      </c>
      <c r="FS146" s="16">
        <f t="shared" ca="1" si="27"/>
        <v>1448553475.2074308</v>
      </c>
      <c r="FT146" s="16">
        <f t="shared" ca="1" si="27"/>
        <v>1593408822.728174</v>
      </c>
      <c r="FU146" s="16">
        <f t="shared" ca="1" si="27"/>
        <v>1752749705.0009916</v>
      </c>
      <c r="FV146" s="16">
        <f t="shared" ca="1" si="27"/>
        <v>1928024675.501091</v>
      </c>
      <c r="FW146" s="16">
        <f t="shared" ca="1" si="27"/>
        <v>2120827143.0512004</v>
      </c>
      <c r="FX146" s="16">
        <f t="shared" ca="1" si="27"/>
        <v>2332909857.3563204</v>
      </c>
      <c r="FY146" s="16">
        <f t="shared" ca="1" si="27"/>
        <v>2566200843.0919528</v>
      </c>
      <c r="FZ146" s="16">
        <f t="shared" ca="1" si="27"/>
        <v>2822820927.4011483</v>
      </c>
      <c r="GA146" s="16">
        <f t="shared" ca="1" si="27"/>
        <v>3105103020.1412635</v>
      </c>
      <c r="GB146" s="16">
        <f t="shared" ca="1" si="27"/>
        <v>3415613322.1553903</v>
      </c>
      <c r="GC146" s="16">
        <f t="shared" ca="1" si="27"/>
        <v>3757174654.3709297</v>
      </c>
      <c r="GD146" s="16">
        <f t="shared" ca="1" si="27"/>
        <v>4132892119.808023</v>
      </c>
      <c r="GE146" s="16">
        <f t="shared" ca="1" si="27"/>
        <v>4546181331.788826</v>
      </c>
    </row>
    <row r="147" spans="1:187" x14ac:dyDescent="0.2">
      <c r="A147" s="21">
        <f ca="1">NPV(10/100,B147:FO147)</f>
        <v>6.0838996609122148E-2</v>
      </c>
      <c r="B147" s="49">
        <f ca="1">B143/B144</f>
        <v>6.0000000000000001E-3</v>
      </c>
      <c r="C147" s="49">
        <f t="shared" ref="C147:BN147" ca="1" si="28">C143/C144</f>
        <v>6.0000000000000001E-3</v>
      </c>
      <c r="D147" s="49">
        <f t="shared" ca="1" si="28"/>
        <v>6.0000000000000001E-3</v>
      </c>
      <c r="E147" s="49">
        <f t="shared" ca="1" si="28"/>
        <v>5.9999999999999993E-3</v>
      </c>
      <c r="F147" s="49">
        <f t="shared" ca="1" si="28"/>
        <v>5.9999999999999993E-3</v>
      </c>
      <c r="G147" s="49">
        <f t="shared" ca="1" si="28"/>
        <v>5.9999999999999993E-3</v>
      </c>
      <c r="H147" s="49">
        <f t="shared" ca="1" si="28"/>
        <v>5.9999999999999993E-3</v>
      </c>
      <c r="I147" s="49">
        <f t="shared" ca="1" si="28"/>
        <v>5.9999999999999984E-3</v>
      </c>
      <c r="J147" s="49">
        <f t="shared" ca="1" si="28"/>
        <v>5.9999999999999993E-3</v>
      </c>
      <c r="K147" s="49">
        <f t="shared" ca="1" si="28"/>
        <v>5.9999999999999984E-3</v>
      </c>
      <c r="L147" s="49">
        <f t="shared" ca="1" si="28"/>
        <v>6.0191518467852248E-3</v>
      </c>
      <c r="M147" s="49">
        <f t="shared" ca="1" si="28"/>
        <v>6.0383648257763319E-3</v>
      </c>
      <c r="N147" s="49">
        <f t="shared" ca="1" si="28"/>
        <v>6.0576391321057587E-3</v>
      </c>
      <c r="O147" s="49">
        <f t="shared" ca="1" si="28"/>
        <v>6.0769749615288051E-3</v>
      </c>
      <c r="P147" s="49">
        <f t="shared" ca="1" si="28"/>
        <v>6.0963725104256142E-3</v>
      </c>
      <c r="Q147" s="49">
        <f t="shared" ca="1" si="28"/>
        <v>6.1158319758031696E-3</v>
      </c>
      <c r="R147" s="49">
        <f t="shared" ca="1" si="28"/>
        <v>6.1353535552972974E-3</v>
      </c>
      <c r="S147" s="49">
        <f t="shared" ca="1" si="28"/>
        <v>6.1549374471746706E-3</v>
      </c>
      <c r="T147" s="49">
        <f t="shared" ca="1" si="28"/>
        <v>6.1745838503348268E-3</v>
      </c>
      <c r="U147" s="49">
        <f t="shared" ca="1" si="28"/>
        <v>6.1942929643121845E-3</v>
      </c>
      <c r="V147" s="49">
        <f t="shared" ca="1" si="28"/>
        <v>6.2140649892780684E-3</v>
      </c>
      <c r="W147" s="49">
        <f t="shared" ca="1" si="28"/>
        <v>6.2339001260427497E-3</v>
      </c>
      <c r="X147" s="49">
        <f t="shared" ca="1" si="28"/>
        <v>6.2537985760574783E-3</v>
      </c>
      <c r="Y147" s="49">
        <f t="shared" ca="1" si="28"/>
        <v>6.2737605414165312E-3</v>
      </c>
      <c r="Z147" s="49">
        <f t="shared" ca="1" si="28"/>
        <v>6.2937862248592658E-3</v>
      </c>
      <c r="AA147" s="49">
        <f t="shared" ca="1" si="28"/>
        <v>6.3138758297721772E-3</v>
      </c>
      <c r="AB147" s="49">
        <f t="shared" ca="1" si="28"/>
        <v>6.3340295601909671E-3</v>
      </c>
      <c r="AC147" s="49">
        <f t="shared" ca="1" si="28"/>
        <v>6.3542476208026119E-3</v>
      </c>
      <c r="AD147" s="49">
        <f t="shared" ca="1" si="28"/>
        <v>6.374530216947445E-3</v>
      </c>
      <c r="AE147" s="49">
        <f t="shared" ca="1" si="28"/>
        <v>6.3948775546212398E-3</v>
      </c>
      <c r="AF147" s="49">
        <f t="shared" ca="1" si="28"/>
        <v>6.4152898404773052E-3</v>
      </c>
      <c r="AG147" s="49">
        <f t="shared" ca="1" si="28"/>
        <v>6.4357672818285781E-3</v>
      </c>
      <c r="AH147" s="49">
        <f t="shared" ca="1" si="28"/>
        <v>6.4563100866497367E-3</v>
      </c>
      <c r="AI147" s="49">
        <f t="shared" ca="1" si="28"/>
        <v>6.4769184635793068E-3</v>
      </c>
      <c r="AJ147" s="49">
        <f t="shared" ca="1" si="28"/>
        <v>6.4975926219217857E-3</v>
      </c>
      <c r="AK147" s="49">
        <f t="shared" ca="1" si="28"/>
        <v>6.5183327716497623E-3</v>
      </c>
      <c r="AL147" s="49">
        <f t="shared" ca="1" si="28"/>
        <v>6.5391391234060547E-3</v>
      </c>
      <c r="AM147" s="49">
        <f t="shared" ca="1" si="28"/>
        <v>6.5600118885058463E-3</v>
      </c>
      <c r="AN147" s="49">
        <f t="shared" ca="1" si="28"/>
        <v>6.5809512789388337E-3</v>
      </c>
      <c r="AO147" s="49">
        <f t="shared" ca="1" si="28"/>
        <v>6.6019575073713796E-3</v>
      </c>
      <c r="AP147" s="49">
        <f t="shared" ca="1" si="28"/>
        <v>6.6230307871486711E-3</v>
      </c>
      <c r="AQ147" s="49">
        <f t="shared" ca="1" si="28"/>
        <v>6.6441713322968879E-3</v>
      </c>
      <c r="AR147" s="49">
        <f t="shared" ca="1" si="28"/>
        <v>6.6653793575253781E-3</v>
      </c>
      <c r="AS147" s="49">
        <f t="shared" ca="1" si="28"/>
        <v>6.6866550782288337E-3</v>
      </c>
      <c r="AT147" s="49">
        <f t="shared" ca="1" si="28"/>
        <v>6.7079987104894821E-3</v>
      </c>
      <c r="AU147" s="49">
        <f t="shared" ca="1" si="28"/>
        <v>6.7294104710792805E-3</v>
      </c>
      <c r="AV147" s="49">
        <f t="shared" ca="1" si="28"/>
        <v>6.7508905774621144E-3</v>
      </c>
      <c r="AW147" s="49">
        <f t="shared" ca="1" si="28"/>
        <v>6.772439247796011E-3</v>
      </c>
      <c r="AX147" s="49">
        <f t="shared" ca="1" si="28"/>
        <v>6.794056700935352E-3</v>
      </c>
      <c r="AY147" s="49">
        <f t="shared" ca="1" si="28"/>
        <v>6.8157431564330939E-3</v>
      </c>
      <c r="AZ147" s="49">
        <f t="shared" ca="1" si="28"/>
        <v>6.8374988345430042E-3</v>
      </c>
      <c r="BA147" s="49">
        <f t="shared" ca="1" si="28"/>
        <v>6.8593239562218921E-3</v>
      </c>
      <c r="BB147" s="49">
        <f t="shared" ca="1" si="28"/>
        <v>6.8812187431318578E-3</v>
      </c>
      <c r="BC147" s="49">
        <f t="shared" ca="1" si="28"/>
        <v>6.903183417642538E-3</v>
      </c>
      <c r="BD147" s="49">
        <f t="shared" ca="1" si="28"/>
        <v>6.925218202833372E-3</v>
      </c>
      <c r="BE147" s="49">
        <f t="shared" ca="1" si="28"/>
        <v>6.9473233224958582E-3</v>
      </c>
      <c r="BF147" s="49">
        <f t="shared" ca="1" si="28"/>
        <v>6.969499001135835E-3</v>
      </c>
      <c r="BG147" s="49">
        <f t="shared" ca="1" si="28"/>
        <v>6.9917454639757577E-3</v>
      </c>
      <c r="BH147" s="49">
        <f t="shared" ca="1" si="28"/>
        <v>7.0140629369569848E-3</v>
      </c>
      <c r="BI147" s="49">
        <f t="shared" ca="1" si="28"/>
        <v>7.0364516467420739E-3</v>
      </c>
      <c r="BJ147" s="49">
        <f t="shared" ca="1" si="28"/>
        <v>7.058911820717083E-3</v>
      </c>
      <c r="BK147" s="49">
        <f t="shared" ca="1" si="28"/>
        <v>7.0814436869938817E-3</v>
      </c>
      <c r="BL147" s="49">
        <f t="shared" ca="1" si="28"/>
        <v>7.1040474744124673E-3</v>
      </c>
      <c r="BM147" s="49">
        <f t="shared" ca="1" si="28"/>
        <v>7.1267234125432875E-3</v>
      </c>
      <c r="BN147" s="49">
        <f t="shared" ca="1" si="28"/>
        <v>7.1494717316895728E-3</v>
      </c>
      <c r="BO147" s="49">
        <f t="shared" ref="BO147:DZ147" ca="1" si="29">BO143/BO144</f>
        <v>7.1722926628896757E-3</v>
      </c>
      <c r="BP147" s="49">
        <f t="shared" ca="1" si="29"/>
        <v>7.1951864379194196E-3</v>
      </c>
      <c r="BQ147" s="49">
        <f t="shared" ca="1" si="29"/>
        <v>7.2181532892944475E-3</v>
      </c>
      <c r="BR147" s="49">
        <f t="shared" ca="1" si="29"/>
        <v>7.2411934502725882E-3</v>
      </c>
      <c r="BS147" s="49">
        <f t="shared" ca="1" si="29"/>
        <v>7.264307154856221E-3</v>
      </c>
      <c r="BT147" s="49">
        <f t="shared" ca="1" si="29"/>
        <v>7.2874946377946585E-3</v>
      </c>
      <c r="BU147" s="49">
        <f t="shared" ca="1" si="29"/>
        <v>7.3107561345865249E-3</v>
      </c>
      <c r="BV147" s="49">
        <f t="shared" ca="1" si="29"/>
        <v>7.3340918814821503E-3</v>
      </c>
      <c r="BW147" s="49">
        <f t="shared" ca="1" si="29"/>
        <v>7.357502115485969E-3</v>
      </c>
      <c r="BX147" s="49">
        <f t="shared" ca="1" si="29"/>
        <v>7.3809870743589299E-3</v>
      </c>
      <c r="BY147" s="49">
        <f t="shared" ca="1" si="29"/>
        <v>7.4045469966209053E-3</v>
      </c>
      <c r="BZ147" s="49">
        <f t="shared" ca="1" si="29"/>
        <v>7.4281821215531193E-3</v>
      </c>
      <c r="CA147" s="49">
        <f t="shared" ca="1" si="29"/>
        <v>7.4518926892005767E-3</v>
      </c>
      <c r="CB147" s="49">
        <f t="shared" ca="1" si="29"/>
        <v>7.4756789403744956E-3</v>
      </c>
      <c r="CC147" s="49">
        <f t="shared" ca="1" si="29"/>
        <v>7.4995411166547616E-3</v>
      </c>
      <c r="CD147" s="49">
        <f t="shared" ca="1" si="29"/>
        <v>7.523479460392374E-3</v>
      </c>
      <c r="CE147" s="49">
        <f t="shared" ca="1" si="29"/>
        <v>7.5474942147119115E-3</v>
      </c>
      <c r="CF147" s="49">
        <f t="shared" ca="1" si="29"/>
        <v>7.5715856235140013E-3</v>
      </c>
      <c r="CG147" s="49">
        <f t="shared" ca="1" si="29"/>
        <v>7.5957539314777962E-3</v>
      </c>
      <c r="CH147" s="49">
        <f t="shared" ca="1" si="29"/>
        <v>7.6199993840634526E-3</v>
      </c>
      <c r="CI147" s="49">
        <f t="shared" ca="1" si="29"/>
        <v>7.6443222275146367E-3</v>
      </c>
      <c r="CJ147" s="49">
        <f t="shared" ca="1" si="29"/>
        <v>7.6687227088610135E-3</v>
      </c>
      <c r="CK147" s="49">
        <f t="shared" ca="1" si="29"/>
        <v>7.6932010759207612E-3</v>
      </c>
      <c r="CL147" s="49">
        <f t="shared" ca="1" si="29"/>
        <v>7.7177575773030912E-3</v>
      </c>
      <c r="CM147" s="49">
        <f t="shared" ca="1" si="29"/>
        <v>7.7423924624107614E-3</v>
      </c>
      <c r="CN147" s="49">
        <f t="shared" ca="1" si="29"/>
        <v>7.7671059814426249E-3</v>
      </c>
      <c r="CO147" s="49">
        <f t="shared" ca="1" si="29"/>
        <v>7.7918983853961597E-3</v>
      </c>
      <c r="CP147" s="49">
        <f t="shared" ca="1" si="29"/>
        <v>7.8167699260700205E-3</v>
      </c>
      <c r="CQ147" s="49">
        <f t="shared" ca="1" si="29"/>
        <v>7.841720856066596E-3</v>
      </c>
      <c r="CR147" s="49">
        <f t="shared" ca="1" si="29"/>
        <v>7.8667514287945797E-3</v>
      </c>
      <c r="CS147" s="49">
        <f t="shared" ca="1" si="29"/>
        <v>7.891861898471535E-3</v>
      </c>
      <c r="CT147" s="49">
        <f t="shared" ca="1" si="29"/>
        <v>7.9170525201264826E-3</v>
      </c>
      <c r="CU147" s="49">
        <f t="shared" ca="1" si="29"/>
        <v>7.9423235496024914E-3</v>
      </c>
      <c r="CV147" s="49">
        <f t="shared" ca="1" si="29"/>
        <v>7.9676752435592704E-3</v>
      </c>
      <c r="CW147" s="49">
        <f t="shared" ca="1" si="29"/>
        <v>7.9931078594757867E-3</v>
      </c>
      <c r="CX147" s="49">
        <f t="shared" ca="1" si="29"/>
        <v>8.0186216556528637E-3</v>
      </c>
      <c r="CY147" s="49">
        <f t="shared" ca="1" si="29"/>
        <v>8.0442168912158215E-3</v>
      </c>
      <c r="CZ147" s="49">
        <f t="shared" ca="1" si="29"/>
        <v>8.0698938261171034E-3</v>
      </c>
      <c r="DA147" s="49">
        <f t="shared" ca="1" si="29"/>
        <v>8.0956527211389091E-3</v>
      </c>
      <c r="DB147" s="49">
        <f t="shared" ca="1" si="29"/>
        <v>8.1214938378958521E-3</v>
      </c>
      <c r="DC147" s="49">
        <f t="shared" ca="1" si="29"/>
        <v>8.1474174388376092E-3</v>
      </c>
      <c r="DD147" s="49">
        <f t="shared" ca="1" si="29"/>
        <v>8.1734237872515911E-3</v>
      </c>
      <c r="DE147" s="49">
        <f t="shared" ca="1" si="29"/>
        <v>8.1995131472656184E-3</v>
      </c>
      <c r="DF147" s="49">
        <f t="shared" ca="1" si="29"/>
        <v>8.2256857838505972E-3</v>
      </c>
      <c r="DG147" s="49">
        <f t="shared" ca="1" si="29"/>
        <v>8.2519419628232175E-3</v>
      </c>
      <c r="DH147" s="49">
        <f t="shared" ca="1" si="29"/>
        <v>8.2782819508486448E-3</v>
      </c>
      <c r="DI147" s="49">
        <f t="shared" ca="1" si="29"/>
        <v>8.3047060154432355E-3</v>
      </c>
      <c r="DJ147" s="49">
        <f t="shared" ca="1" si="29"/>
        <v>8.3312144249772548E-3</v>
      </c>
      <c r="DK147" s="49">
        <f t="shared" ca="1" si="29"/>
        <v>8.3578074486775934E-3</v>
      </c>
      <c r="DL147" s="49">
        <f t="shared" ca="1" si="29"/>
        <v>8.3844853566305087E-3</v>
      </c>
      <c r="DM147" s="49">
        <f t="shared" ca="1" si="29"/>
        <v>8.4112484197843684E-3</v>
      </c>
      <c r="DN147" s="49">
        <f t="shared" ca="1" si="29"/>
        <v>8.4380969099524007E-3</v>
      </c>
      <c r="DO147" s="49">
        <f t="shared" ca="1" si="29"/>
        <v>8.4650310998154489E-3</v>
      </c>
      <c r="DP147" s="49">
        <f t="shared" ca="1" si="29"/>
        <v>8.4920512629247536E-3</v>
      </c>
      <c r="DQ147" s="49">
        <f t="shared" ca="1" si="29"/>
        <v>8.5191576737047216E-3</v>
      </c>
      <c r="DR147" s="49">
        <f t="shared" ca="1" si="29"/>
        <v>8.5463506074557188E-3</v>
      </c>
      <c r="DS147" s="49">
        <f t="shared" ca="1" si="29"/>
        <v>8.5736303403568543E-3</v>
      </c>
      <c r="DT147" s="49">
        <f t="shared" ca="1" si="29"/>
        <v>8.600997149468801E-3</v>
      </c>
      <c r="DU147" s="49">
        <f t="shared" ca="1" si="29"/>
        <v>8.6284513127365993E-3</v>
      </c>
      <c r="DV147" s="49">
        <f t="shared" ca="1" si="29"/>
        <v>8.6559931089924842E-3</v>
      </c>
      <c r="DW147" s="49">
        <f t="shared" ca="1" si="29"/>
        <v>8.6836228179587183E-3</v>
      </c>
      <c r="DX147" s="49">
        <f t="shared" ca="1" si="29"/>
        <v>8.711340720250425E-3</v>
      </c>
      <c r="DY147" s="49">
        <f t="shared" ca="1" si="29"/>
        <v>8.7391470973784482E-3</v>
      </c>
      <c r="DZ147" s="49">
        <f t="shared" ca="1" si="29"/>
        <v>8.7670422317522052E-3</v>
      </c>
      <c r="EA147" s="49">
        <f t="shared" ref="EA147:GE147" ca="1" si="30">EA143/EA144</f>
        <v>8.7950264066825601E-3</v>
      </c>
      <c r="EB147" s="49">
        <f t="shared" ca="1" si="30"/>
        <v>8.8230999063846939E-3</v>
      </c>
      <c r="EC147" s="49">
        <f t="shared" ca="1" si="30"/>
        <v>8.8512630159809976E-3</v>
      </c>
      <c r="ED147" s="49">
        <f t="shared" ca="1" si="30"/>
        <v>8.8795160215039658E-3</v>
      </c>
      <c r="EE147" s="49">
        <f t="shared" ca="1" si="30"/>
        <v>8.9078592098990987E-3</v>
      </c>
      <c r="EF147" s="49">
        <f t="shared" ca="1" si="30"/>
        <v>8.9362928690278239E-3</v>
      </c>
      <c r="EG147" s="49">
        <f t="shared" ca="1" si="30"/>
        <v>8.9648172876704117E-3</v>
      </c>
      <c r="EH147" s="49">
        <f t="shared" ca="1" si="30"/>
        <v>8.9934327555289129E-3</v>
      </c>
      <c r="EI147" s="49">
        <f t="shared" ca="1" si="30"/>
        <v>9.0221395632300999E-3</v>
      </c>
      <c r="EJ147" s="49">
        <f t="shared" ca="1" si="30"/>
        <v>9.0509380023284184E-3</v>
      </c>
      <c r="EK147" s="49">
        <f t="shared" ca="1" si="30"/>
        <v>9.0798283653089479E-3</v>
      </c>
      <c r="EL147" s="49">
        <f t="shared" ca="1" si="30"/>
        <v>9.1088109455903718E-3</v>
      </c>
      <c r="EM147" s="49">
        <f t="shared" ca="1" si="30"/>
        <v>9.1378860375279612E-3</v>
      </c>
      <c r="EN147" s="49">
        <f t="shared" ca="1" si="30"/>
        <v>9.1670539364165603E-3</v>
      </c>
      <c r="EO147" s="49">
        <f t="shared" ca="1" si="30"/>
        <v>9.1963149384935855E-3</v>
      </c>
      <c r="EP147" s="49">
        <f t="shared" ca="1" si="30"/>
        <v>9.2256693409420373E-3</v>
      </c>
      <c r="EQ147" s="49">
        <f t="shared" ca="1" si="30"/>
        <v>9.2551174418935168E-3</v>
      </c>
      <c r="ER147" s="49">
        <f t="shared" ca="1" si="30"/>
        <v>9.2846595404312525E-3</v>
      </c>
      <c r="ES147" s="49">
        <f t="shared" ca="1" si="30"/>
        <v>9.3142959365931383E-3</v>
      </c>
      <c r="ET147" s="49">
        <f t="shared" ca="1" si="30"/>
        <v>9.3440269313747847E-3</v>
      </c>
      <c r="EU147" s="49">
        <f t="shared" ca="1" si="30"/>
        <v>9.3738528267325715E-3</v>
      </c>
      <c r="EV147" s="49">
        <f t="shared" ca="1" si="30"/>
        <v>9.4037739255867104E-3</v>
      </c>
      <c r="EW147" s="49">
        <f t="shared" ca="1" si="30"/>
        <v>9.4337905318243338E-3</v>
      </c>
      <c r="EX147" s="49">
        <f t="shared" ca="1" si="30"/>
        <v>9.4639029503025707E-3</v>
      </c>
      <c r="EY147" s="49">
        <f t="shared" ca="1" si="30"/>
        <v>9.4941114868516436E-3</v>
      </c>
      <c r="EZ147" s="49">
        <f t="shared" ca="1" si="30"/>
        <v>9.5244164482779833E-3</v>
      </c>
      <c r="FA147" s="49">
        <f t="shared" ca="1" si="30"/>
        <v>9.5548181423673346E-3</v>
      </c>
      <c r="FB147" s="49">
        <f t="shared" ca="1" si="30"/>
        <v>9.5853168778878874E-3</v>
      </c>
      <c r="FC147" s="49">
        <f t="shared" ca="1" si="30"/>
        <v>9.6159129645934129E-3</v>
      </c>
      <c r="FD147" s="49">
        <f t="shared" ca="1" si="30"/>
        <v>9.6466067132264053E-3</v>
      </c>
      <c r="FE147" s="49">
        <f t="shared" ca="1" si="30"/>
        <v>9.6773984355212461E-3</v>
      </c>
      <c r="FF147" s="49">
        <f t="shared" ca="1" si="30"/>
        <v>9.7082884442073625E-3</v>
      </c>
      <c r="FG147" s="49">
        <f t="shared" ca="1" si="30"/>
        <v>9.7392770530124028E-3</v>
      </c>
      <c r="FH147" s="49">
        <f t="shared" ca="1" si="30"/>
        <v>9.7703645766654291E-3</v>
      </c>
      <c r="FI147" s="49">
        <f t="shared" ca="1" si="30"/>
        <v>9.8015513309001132E-3</v>
      </c>
      <c r="FJ147" s="49">
        <f t="shared" ca="1" si="30"/>
        <v>9.8328376324579338E-3</v>
      </c>
      <c r="FK147" s="49">
        <f t="shared" ca="1" si="30"/>
        <v>9.8642237990914042E-3</v>
      </c>
      <c r="FL147" s="49">
        <f t="shared" ca="1" si="30"/>
        <v>9.8957101495672998E-3</v>
      </c>
      <c r="FM147" s="49">
        <f t="shared" ca="1" si="30"/>
        <v>9.9272970036698854E-3</v>
      </c>
      <c r="FN147" s="49">
        <f t="shared" ca="1" si="30"/>
        <v>9.9589846822041722E-3</v>
      </c>
      <c r="FO147" s="49">
        <f t="shared" ca="1" si="30"/>
        <v>9.9907735069991697E-3</v>
      </c>
      <c r="FP147" s="49">
        <f t="shared" ca="1" si="30"/>
        <v>1.002266380091116E-2</v>
      </c>
      <c r="FQ147" s="49">
        <f t="shared" ca="1" si="30"/>
        <v>1.0054655887826973E-2</v>
      </c>
      <c r="FR147" s="49">
        <f t="shared" ca="1" si="30"/>
        <v>1.0086750092667279E-2</v>
      </c>
      <c r="FS147" s="49">
        <f t="shared" ca="1" si="30"/>
        <v>1.0118946741389884E-2</v>
      </c>
      <c r="FT147" s="49">
        <f t="shared" ca="1" si="30"/>
        <v>1.0151246160993044E-2</v>
      </c>
      <c r="FU147" s="49">
        <f t="shared" ca="1" si="30"/>
        <v>1.0183648679518785E-2</v>
      </c>
      <c r="FV147" s="49">
        <f t="shared" ca="1" si="30"/>
        <v>1.0216154626056238E-2</v>
      </c>
      <c r="FW147" s="49">
        <f t="shared" ca="1" si="30"/>
        <v>1.0248764330744974E-2</v>
      </c>
      <c r="FX147" s="49">
        <f t="shared" ca="1" si="30"/>
        <v>1.028147812477836E-2</v>
      </c>
      <c r="FY147" s="49">
        <f t="shared" ca="1" si="30"/>
        <v>1.0314296340406927E-2</v>
      </c>
      <c r="FZ147" s="49">
        <f t="shared" ca="1" si="30"/>
        <v>1.0347219310941742E-2</v>
      </c>
      <c r="GA147" s="49">
        <f t="shared" ca="1" si="30"/>
        <v>1.0380247370757789E-2</v>
      </c>
      <c r="GB147" s="49">
        <f t="shared" ca="1" si="30"/>
        <v>1.0413380855297373E-2</v>
      </c>
      <c r="GC147" s="49">
        <f t="shared" ca="1" si="30"/>
        <v>1.0446620101073516E-2</v>
      </c>
      <c r="GD147" s="49">
        <f t="shared" ca="1" si="30"/>
        <v>1.0479965445673386E-2</v>
      </c>
      <c r="GE147" s="49">
        <f t="shared" ca="1" si="30"/>
        <v>1.051341722776172E-2</v>
      </c>
    </row>
    <row r="148" spans="1:187" x14ac:dyDescent="0.2">
      <c r="A148" s="21">
        <f ca="1">NPV(10/100,B148:FO148)</f>
        <v>4.7043455938645187E-2</v>
      </c>
      <c r="B148" s="49">
        <f ca="1">B143/B145</f>
        <v>6.0000000000000001E-3</v>
      </c>
      <c r="C148" s="49">
        <f t="shared" ref="C148:BN148" ca="1" si="31">C143/C145</f>
        <v>5.8285714285714286E-3</v>
      </c>
      <c r="D148" s="49">
        <f t="shared" ca="1" si="31"/>
        <v>5.6620408163265308E-3</v>
      </c>
      <c r="E148" s="49">
        <f t="shared" ca="1" si="31"/>
        <v>5.5002682215743439E-3</v>
      </c>
      <c r="F148" s="49">
        <f t="shared" ca="1" si="31"/>
        <v>5.3431177009579337E-3</v>
      </c>
      <c r="G148" s="49">
        <f t="shared" ca="1" si="31"/>
        <v>5.1904571952162779E-3</v>
      </c>
      <c r="H148" s="49">
        <f t="shared" ca="1" si="31"/>
        <v>5.0421584182100982E-3</v>
      </c>
      <c r="I148" s="49">
        <f t="shared" ca="1" si="31"/>
        <v>4.8980967491183795E-3</v>
      </c>
      <c r="J148" s="49">
        <f t="shared" ca="1" si="31"/>
        <v>4.7581511277149978E-3</v>
      </c>
      <c r="K148" s="49">
        <f t="shared" ca="1" si="31"/>
        <v>4.6222039526374256E-3</v>
      </c>
      <c r="L148" s="49">
        <f t="shared" ca="1" si="31"/>
        <v>4.5044733979190867E-3</v>
      </c>
      <c r="M148" s="49">
        <f t="shared" ca="1" si="31"/>
        <v>4.3897415173519338E-3</v>
      </c>
      <c r="N148" s="49">
        <f t="shared" ca="1" si="31"/>
        <v>4.2779319327460701E-3</v>
      </c>
      <c r="O148" s="49">
        <f t="shared" ca="1" si="31"/>
        <v>4.1689702113140003E-3</v>
      </c>
      <c r="P148" s="49">
        <f t="shared" ca="1" si="31"/>
        <v>4.0627838161199558E-3</v>
      </c>
      <c r="Q148" s="49">
        <f t="shared" ca="1" si="31"/>
        <v>3.9593020577913182E-3</v>
      </c>
      <c r="R148" s="49">
        <f t="shared" ca="1" si="31"/>
        <v>3.8584560474599783E-3</v>
      </c>
      <c r="S148" s="49">
        <f t="shared" ca="1" si="31"/>
        <v>3.7601786509023041E-3</v>
      </c>
      <c r="T148" s="49">
        <f t="shared" ca="1" si="31"/>
        <v>3.6644044438472068E-3</v>
      </c>
      <c r="U148" s="49">
        <f t="shared" ca="1" si="31"/>
        <v>3.571069668422527E-3</v>
      </c>
      <c r="V148" s="49">
        <f t="shared" ca="1" si="31"/>
        <v>3.4801121907107684E-3</v>
      </c>
      <c r="W148" s="49">
        <f t="shared" ca="1" si="31"/>
        <v>3.3914714593859092E-3</v>
      </c>
      <c r="X148" s="49">
        <f t="shared" ca="1" si="31"/>
        <v>3.3050884654037657E-3</v>
      </c>
      <c r="Y148" s="49">
        <f t="shared" ca="1" si="31"/>
        <v>3.2209057027190627E-3</v>
      </c>
      <c r="Z148" s="49">
        <f t="shared" ca="1" si="31"/>
        <v>3.1388671300030735E-3</v>
      </c>
      <c r="AA148" s="49">
        <f t="shared" ca="1" si="31"/>
        <v>3.0589181333363284E-3</v>
      </c>
      <c r="AB148" s="49">
        <f t="shared" ca="1" si="31"/>
        <v>2.9810054898515717E-3</v>
      </c>
      <c r="AC148" s="49">
        <f t="shared" ca="1" si="31"/>
        <v>2.9050773323027494E-3</v>
      </c>
      <c r="AD148" s="49">
        <f t="shared" ca="1" si="31"/>
        <v>2.8310831145364557E-3</v>
      </c>
      <c r="AE148" s="49">
        <f t="shared" ca="1" si="31"/>
        <v>2.7589735778428361E-3</v>
      </c>
      <c r="AF148" s="49">
        <f t="shared" ca="1" si="31"/>
        <v>2.6887007181635612E-3</v>
      </c>
      <c r="AG148" s="49">
        <f t="shared" ca="1" si="31"/>
        <v>2.620217754135032E-3</v>
      </c>
      <c r="AH148" s="49">
        <f t="shared" ca="1" si="31"/>
        <v>2.5534790959455462E-3</v>
      </c>
      <c r="AI148" s="49">
        <f t="shared" ca="1" si="31"/>
        <v>2.4884403149856931E-3</v>
      </c>
      <c r="AJ148" s="49">
        <f t="shared" ca="1" si="31"/>
        <v>2.4250581142717721E-3</v>
      </c>
      <c r="AK148" s="49">
        <f t="shared" ca="1" si="31"/>
        <v>2.3632902996225465E-3</v>
      </c>
      <c r="AL148" s="49">
        <f t="shared" ca="1" si="31"/>
        <v>2.3030957515701449E-3</v>
      </c>
      <c r="AM148" s="49">
        <f t="shared" ca="1" si="31"/>
        <v>2.244434397986409E-3</v>
      </c>
      <c r="AN148" s="49">
        <f t="shared" ca="1" si="31"/>
        <v>2.1872671874064672E-3</v>
      </c>
      <c r="AO148" s="49">
        <f t="shared" ca="1" si="31"/>
        <v>2.1315560630317731E-3</v>
      </c>
      <c r="AP148" s="49">
        <f t="shared" ca="1" si="31"/>
        <v>2.0772639373953048E-3</v>
      </c>
      <c r="AQ148" s="49">
        <f t="shared" ca="1" si="31"/>
        <v>2.0243546676720582E-3</v>
      </c>
      <c r="AR148" s="49">
        <f t="shared" ca="1" si="31"/>
        <v>1.9727930316183954E-3</v>
      </c>
      <c r="AS148" s="49">
        <f t="shared" ca="1" si="31"/>
        <v>1.9225447041242389E-3</v>
      </c>
      <c r="AT148" s="49">
        <f t="shared" ca="1" si="31"/>
        <v>1.8735762343624921E-3</v>
      </c>
      <c r="AU148" s="49">
        <f t="shared" ca="1" si="31"/>
        <v>1.8258550235204795E-3</v>
      </c>
      <c r="AV148" s="49">
        <f t="shared" ca="1" si="31"/>
        <v>1.7793493030985848E-3</v>
      </c>
      <c r="AW148" s="49">
        <f t="shared" ca="1" si="31"/>
        <v>1.734028113761633E-3</v>
      </c>
      <c r="AX148" s="49">
        <f t="shared" ca="1" si="31"/>
        <v>1.6898612847289446E-3</v>
      </c>
      <c r="AY148" s="49">
        <f t="shared" ca="1" si="31"/>
        <v>1.646819413689337E-3</v>
      </c>
      <c r="AZ148" s="49">
        <f t="shared" ca="1" si="31"/>
        <v>1.6048738472277037E-3</v>
      </c>
      <c r="BA148" s="49">
        <f t="shared" ca="1" si="31"/>
        <v>1.5639966617501434E-3</v>
      </c>
      <c r="BB148" s="49">
        <f t="shared" ca="1" si="31"/>
        <v>1.5241606448949346E-3</v>
      </c>
      <c r="BC148" s="49">
        <f t="shared" ca="1" si="31"/>
        <v>1.4853392774169909E-3</v>
      </c>
      <c r="BD148" s="49">
        <f t="shared" ca="1" si="31"/>
        <v>1.4475067155337231E-3</v>
      </c>
      <c r="BE148" s="49">
        <f t="shared" ca="1" si="31"/>
        <v>1.4106377737205717E-3</v>
      </c>
      <c r="BF148" s="49">
        <f t="shared" ca="1" si="31"/>
        <v>1.374707907944743E-3</v>
      </c>
      <c r="BG148" s="49">
        <f t="shared" ca="1" si="31"/>
        <v>1.3396931993259955E-3</v>
      </c>
      <c r="BH148" s="49">
        <f t="shared" ca="1" si="31"/>
        <v>1.3055703382135948E-3</v>
      </c>
      <c r="BI148" s="49">
        <f t="shared" ca="1" si="31"/>
        <v>1.2723166086688409E-3</v>
      </c>
      <c r="BJ148" s="49">
        <f t="shared" ca="1" si="31"/>
        <v>1.2399098733428351E-3</v>
      </c>
      <c r="BK148" s="49">
        <f t="shared" ca="1" si="31"/>
        <v>1.2083285587394185E-3</v>
      </c>
      <c r="BL148" s="49">
        <f t="shared" ca="1" si="31"/>
        <v>1.1775516408534755E-3</v>
      </c>
      <c r="BM148" s="49">
        <f t="shared" ca="1" si="31"/>
        <v>1.1475586311750371E-3</v>
      </c>
      <c r="BN148" s="49">
        <f t="shared" ca="1" si="31"/>
        <v>1.1183295630498699E-3</v>
      </c>
      <c r="BO148" s="49">
        <f t="shared" ref="BO148:DZ148" ca="1" si="32">BO143/BO145</f>
        <v>1.0898449783874702E-3</v>
      </c>
      <c r="BP148" s="49">
        <f t="shared" ca="1" si="32"/>
        <v>1.0620859147076121E-3</v>
      </c>
      <c r="BQ148" s="49">
        <f t="shared" ca="1" si="32"/>
        <v>1.0350338925168314E-3</v>
      </c>
      <c r="BR148" s="49">
        <f t="shared" ca="1" si="32"/>
        <v>1.0086709030064358E-3</v>
      </c>
      <c r="BS148" s="49">
        <f t="shared" ca="1" si="32"/>
        <v>9.8297939606385785E-4</v>
      </c>
      <c r="BT148" s="49">
        <f t="shared" ca="1" si="32"/>
        <v>9.5794226858936314E-4</v>
      </c>
      <c r="BU148" s="49">
        <f t="shared" ca="1" si="32"/>
        <v>9.3354285311034277E-4</v>
      </c>
      <c r="BV148" s="49">
        <f t="shared" ca="1" si="32"/>
        <v>9.0976490668560536E-4</v>
      </c>
      <c r="BW148" s="49">
        <f t="shared" ca="1" si="32"/>
        <v>8.8659260009228431E-4</v>
      </c>
      <c r="BX148" s="49">
        <f t="shared" ca="1" si="32"/>
        <v>8.6401050728816191E-4</v>
      </c>
      <c r="BY148" s="49">
        <f t="shared" ca="1" si="32"/>
        <v>8.4200359514239481E-4</v>
      </c>
      <c r="BZ148" s="49">
        <f t="shared" ca="1" si="32"/>
        <v>8.2055721342780448E-4</v>
      </c>
      <c r="CA148" s="49">
        <f t="shared" ca="1" si="32"/>
        <v>7.9965708506807081E-4</v>
      </c>
      <c r="CB148" s="49">
        <f t="shared" ca="1" si="32"/>
        <v>7.7928929663333591E-4</v>
      </c>
      <c r="CC148" s="49">
        <f t="shared" ca="1" si="32"/>
        <v>7.5944028907789086E-4</v>
      </c>
      <c r="CD148" s="49">
        <f t="shared" ca="1" si="32"/>
        <v>7.4009684871378077E-4</v>
      </c>
      <c r="CE148" s="49">
        <f t="shared" ca="1" si="32"/>
        <v>7.2124609841431569E-4</v>
      </c>
      <c r="CF148" s="49">
        <f t="shared" ca="1" si="32"/>
        <v>7.0287548904163655E-4</v>
      </c>
      <c r="CG148" s="49">
        <f t="shared" ca="1" si="32"/>
        <v>6.8497279109262484E-4</v>
      </c>
      <c r="CH148" s="49">
        <f t="shared" ca="1" si="32"/>
        <v>6.6752608655759669E-4</v>
      </c>
      <c r="CI148" s="49">
        <f t="shared" ca="1" si="32"/>
        <v>6.5052376098636232E-4</v>
      </c>
      <c r="CJ148" s="49">
        <f t="shared" ca="1" si="32"/>
        <v>6.3395449575636635E-4</v>
      </c>
      <c r="CK148" s="49">
        <f t="shared" ca="1" si="32"/>
        <v>6.1780726053776568E-4</v>
      </c>
      <c r="CL148" s="49">
        <f t="shared" ca="1" si="32"/>
        <v>6.0207130595042507E-4</v>
      </c>
      <c r="CM148" s="49">
        <f t="shared" ca="1" si="32"/>
        <v>5.8673615640794468E-4</v>
      </c>
      <c r="CN148" s="49">
        <f t="shared" ca="1" si="32"/>
        <v>5.7179160314395502E-4</v>
      </c>
      <c r="CO148" s="49">
        <f t="shared" ca="1" si="32"/>
        <v>5.5722769741603593E-4</v>
      </c>
      <c r="CP148" s="49">
        <f t="shared" ca="1" si="32"/>
        <v>5.4303474388273717E-4</v>
      </c>
      <c r="CQ148" s="49">
        <f t="shared" ca="1" si="32"/>
        <v>5.2920329414928979E-4</v>
      </c>
      <c r="CR148" s="49">
        <f t="shared" ca="1" si="32"/>
        <v>5.1572414047771329E-4</v>
      </c>
      <c r="CS148" s="49">
        <f t="shared" ca="1" si="32"/>
        <v>5.0258830965712914E-4</v>
      </c>
      <c r="CT148" s="49">
        <f t="shared" ca="1" si="32"/>
        <v>4.8978705703020336E-4</v>
      </c>
      <c r="CU148" s="49">
        <f t="shared" ca="1" si="32"/>
        <v>4.773118606717375E-4</v>
      </c>
      <c r="CV148" s="49">
        <f t="shared" ca="1" si="32"/>
        <v>4.6515441571553601E-4</v>
      </c>
      <c r="CW148" s="49">
        <f t="shared" ca="1" si="32"/>
        <v>4.5330662882577151E-4</v>
      </c>
      <c r="CX148" s="49">
        <f t="shared" ca="1" si="32"/>
        <v>4.4176061280916829E-4</v>
      </c>
      <c r="CY148" s="49">
        <f t="shared" ca="1" si="32"/>
        <v>4.3050868136441651E-4</v>
      </c>
      <c r="CZ148" s="49">
        <f t="shared" ca="1" si="32"/>
        <v>4.1954334396532284E-4</v>
      </c>
      <c r="DA148" s="49">
        <f t="shared" ca="1" si="32"/>
        <v>4.0885730087429026E-4</v>
      </c>
      <c r="DB148" s="49">
        <f t="shared" ca="1" si="32"/>
        <v>3.9844343828280779E-4</v>
      </c>
      <c r="DC148" s="49">
        <f t="shared" ca="1" si="32"/>
        <v>3.8829482357571524E-4</v>
      </c>
      <c r="DD148" s="49">
        <f t="shared" ca="1" si="32"/>
        <v>3.7840470071609018E-4</v>
      </c>
      <c r="DE148" s="49">
        <f t="shared" ca="1" si="32"/>
        <v>3.6876648574768478E-4</v>
      </c>
      <c r="DF148" s="49">
        <f t="shared" ca="1" si="32"/>
        <v>3.5937376241191872E-4</v>
      </c>
      <c r="DG148" s="49">
        <f t="shared" ca="1" si="32"/>
        <v>3.5022027787650993E-4</v>
      </c>
      <c r="DH148" s="49">
        <f t="shared" ca="1" si="32"/>
        <v>3.4129993857290005E-4</v>
      </c>
      <c r="DI148" s="49">
        <f t="shared" ca="1" si="32"/>
        <v>3.3260680613970322E-4</v>
      </c>
      <c r="DJ148" s="49">
        <f t="shared" ca="1" si="32"/>
        <v>3.2413509346947817E-4</v>
      </c>
      <c r="DK148" s="49">
        <f t="shared" ca="1" si="32"/>
        <v>3.1587916085619135E-4</v>
      </c>
      <c r="DL148" s="49">
        <f t="shared" ca="1" si="32"/>
        <v>3.0783351224080672E-4</v>
      </c>
      <c r="DM148" s="49">
        <f t="shared" ca="1" si="32"/>
        <v>2.9999279155250264E-4</v>
      </c>
      <c r="DN148" s="49">
        <f t="shared" ca="1" si="32"/>
        <v>2.9235177914308121E-4</v>
      </c>
      <c r="DO148" s="49">
        <f t="shared" ca="1" si="32"/>
        <v>2.8490538831219431E-4</v>
      </c>
      <c r="DP148" s="49">
        <f t="shared" ca="1" si="32"/>
        <v>2.7764866192107527E-4</v>
      </c>
      <c r="DQ148" s="49">
        <f t="shared" ca="1" si="32"/>
        <v>2.7057676909252075E-4</v>
      </c>
      <c r="DR148" s="49">
        <f t="shared" ca="1" si="32"/>
        <v>2.6368500199492614E-4</v>
      </c>
      <c r="DS148" s="49">
        <f t="shared" ca="1" si="32"/>
        <v>2.5696877270823366E-4</v>
      </c>
      <c r="DT148" s="49">
        <f t="shared" ca="1" si="32"/>
        <v>2.5042361016970724E-4</v>
      </c>
      <c r="DU148" s="49">
        <f t="shared" ca="1" si="32"/>
        <v>2.4404515719749983E-4</v>
      </c>
      <c r="DV148" s="49">
        <f t="shared" ca="1" si="32"/>
        <v>2.3782916759003305E-4</v>
      </c>
      <c r="DW148" s="49">
        <f t="shared" ca="1" si="32"/>
        <v>2.3177150329925706E-4</v>
      </c>
      <c r="DX148" s="49">
        <f t="shared" ca="1" si="32"/>
        <v>2.2586813167590943E-4</v>
      </c>
      <c r="DY148" s="49">
        <f t="shared" ca="1" si="32"/>
        <v>2.2011512278493944E-4</v>
      </c>
      <c r="DZ148" s="49">
        <f t="shared" ca="1" si="32"/>
        <v>2.1450864678930972E-4</v>
      </c>
      <c r="EA148" s="49">
        <f t="shared" ref="EA148:GE148" ca="1" si="33">EA143/EA145</f>
        <v>2.0904497140043475E-4</v>
      </c>
      <c r="EB148" s="49">
        <f t="shared" ca="1" si="33"/>
        <v>2.0372045939355768E-4</v>
      </c>
      <c r="EC148" s="49">
        <f t="shared" ca="1" si="33"/>
        <v>1.985315661864128E-4</v>
      </c>
      <c r="ED148" s="49">
        <f t="shared" ca="1" si="33"/>
        <v>1.9347483747956065E-4</v>
      </c>
      <c r="EE148" s="49">
        <f t="shared" ca="1" si="33"/>
        <v>1.8854690695682544E-4</v>
      </c>
      <c r="EF148" s="49">
        <f t="shared" ca="1" si="33"/>
        <v>1.8374449404430385E-4</v>
      </c>
      <c r="EG148" s="49">
        <f t="shared" ca="1" si="33"/>
        <v>1.7906440172645336E-4</v>
      </c>
      <c r="EH148" s="49">
        <f t="shared" ca="1" si="33"/>
        <v>1.7450351441780613E-4</v>
      </c>
      <c r="EI148" s="49">
        <f t="shared" ca="1" si="33"/>
        <v>1.700587958888919E-4</v>
      </c>
      <c r="EJ148" s="49">
        <f t="shared" ca="1" si="33"/>
        <v>1.6572728724498879E-4</v>
      </c>
      <c r="EK148" s="49">
        <f t="shared" ca="1" si="33"/>
        <v>1.6150610495635671E-4</v>
      </c>
      <c r="EL148" s="49">
        <f t="shared" ca="1" si="33"/>
        <v>1.573924389386422E-4</v>
      </c>
      <c r="EM148" s="49">
        <f t="shared" ca="1" si="33"/>
        <v>1.5338355068217623E-4</v>
      </c>
      <c r="EN148" s="49">
        <f t="shared" ca="1" si="33"/>
        <v>1.4947677142892037E-4</v>
      </c>
      <c r="EO148" s="49">
        <f t="shared" ca="1" si="33"/>
        <v>1.4566950039584709E-4</v>
      </c>
      <c r="EP148" s="49">
        <f t="shared" ca="1" si="33"/>
        <v>1.4195920304357191E-4</v>
      </c>
      <c r="EQ148" s="49">
        <f t="shared" ca="1" si="33"/>
        <v>1.3834340938908448E-4</v>
      </c>
      <c r="ER148" s="49">
        <f t="shared" ca="1" si="33"/>
        <v>1.3481971236145549E-4</v>
      </c>
      <c r="ES148" s="49">
        <f t="shared" ca="1" si="33"/>
        <v>1.3138576619942506E-4</v>
      </c>
      <c r="ET148" s="49">
        <f t="shared" ca="1" si="33"/>
        <v>1.2803928488980515E-4</v>
      </c>
      <c r="EU148" s="49">
        <f t="shared" ca="1" si="33"/>
        <v>1.2477804064565728E-4</v>
      </c>
      <c r="EV148" s="49">
        <f t="shared" ca="1" si="33"/>
        <v>1.2159986242323191E-4</v>
      </c>
      <c r="EW148" s="49">
        <f t="shared" ca="1" si="33"/>
        <v>1.1850263447668225E-4</v>
      </c>
      <c r="EX148" s="49">
        <f t="shared" ca="1" si="33"/>
        <v>1.1548429494959069E-4</v>
      </c>
      <c r="EY148" s="49">
        <f t="shared" ca="1" si="33"/>
        <v>1.1254283450236967E-4</v>
      </c>
      <c r="EZ148" s="49">
        <f t="shared" ca="1" si="33"/>
        <v>1.096762949746238E-4</v>
      </c>
      <c r="FA148" s="49">
        <f t="shared" ca="1" si="33"/>
        <v>1.0688276808158245E-4</v>
      </c>
      <c r="FB148" s="49">
        <f t="shared" ca="1" si="33"/>
        <v>1.0416039414373483E-4</v>
      </c>
      <c r="FC148" s="49">
        <f t="shared" ca="1" si="33"/>
        <v>1.0150736084882242E-4</v>
      </c>
      <c r="FD148" s="49">
        <f t="shared" ca="1" si="33"/>
        <v>9.8921902045364033E-5</v>
      </c>
      <c r="FE148" s="49">
        <f t="shared" ca="1" si="33"/>
        <v>9.6402296566910681E-5</v>
      </c>
      <c r="FF148" s="49">
        <f t="shared" ca="1" si="33"/>
        <v>9.3946867086247405E-5</v>
      </c>
      <c r="FG148" s="49">
        <f t="shared" ca="1" si="33"/>
        <v>9.1553978998779311E-5</v>
      </c>
      <c r="FH148" s="49">
        <f t="shared" ca="1" si="33"/>
        <v>8.9222039334358572E-5</v>
      </c>
      <c r="FI148" s="49">
        <f t="shared" ca="1" si="33"/>
        <v>8.6949495696827847E-5</v>
      </c>
      <c r="FJ148" s="49">
        <f t="shared" ca="1" si="33"/>
        <v>8.4734835230574189E-5</v>
      </c>
      <c r="FK148" s="49">
        <f t="shared" ca="1" si="33"/>
        <v>8.2576583613405626E-5</v>
      </c>
      <c r="FL148" s="49">
        <f t="shared" ca="1" si="33"/>
        <v>8.0473304075079677E-5</v>
      </c>
      <c r="FM148" s="49">
        <f t="shared" ca="1" si="33"/>
        <v>7.8423596440830689E-5</v>
      </c>
      <c r="FN148" s="49">
        <f t="shared" ca="1" si="33"/>
        <v>7.6426096199259147E-5</v>
      </c>
      <c r="FO148" s="49">
        <f t="shared" ca="1" si="33"/>
        <v>7.4479473593962403E-5</v>
      </c>
      <c r="FP148" s="49">
        <f t="shared" ca="1" si="33"/>
        <v>7.2582432738302241E-5</v>
      </c>
      <c r="FQ148" s="49">
        <f t="shared" ca="1" si="33"/>
        <v>7.0733710752719797E-5</v>
      </c>
      <c r="FR148" s="49">
        <f t="shared" ca="1" si="33"/>
        <v>6.893207692402372E-5</v>
      </c>
      <c r="FS148" s="49">
        <f t="shared" ca="1" si="33"/>
        <v>6.7176331886091778E-5</v>
      </c>
      <c r="FT148" s="49">
        <f t="shared" ca="1" si="33"/>
        <v>6.5465306821440485E-5</v>
      </c>
      <c r="FU148" s="49">
        <f t="shared" ca="1" si="33"/>
        <v>6.3797862683131378E-5</v>
      </c>
      <c r="FV148" s="49">
        <f t="shared" ca="1" si="33"/>
        <v>6.2172889436495701E-5</v>
      </c>
      <c r="FW148" s="49">
        <f t="shared" ca="1" si="33"/>
        <v>6.0589305320172992E-5</v>
      </c>
      <c r="FX148" s="49">
        <f t="shared" ca="1" si="33"/>
        <v>5.9046056125971468E-5</v>
      </c>
      <c r="FY148" s="49">
        <f t="shared" ca="1" si="33"/>
        <v>5.7542114497070759E-5</v>
      </c>
      <c r="FZ148" s="49">
        <f t="shared" ca="1" si="33"/>
        <v>5.6076479244099967E-5</v>
      </c>
      <c r="GA148" s="49">
        <f t="shared" ca="1" si="33"/>
        <v>5.4648174678635627E-5</v>
      </c>
      <c r="GB148" s="49">
        <f t="shared" ca="1" si="33"/>
        <v>5.325624996367591E-5</v>
      </c>
      <c r="GC148" s="49">
        <f t="shared" ca="1" si="33"/>
        <v>5.1899778480658692E-5</v>
      </c>
      <c r="GD148" s="49">
        <f t="shared" ca="1" si="33"/>
        <v>5.0577857212602056E-5</v>
      </c>
      <c r="GE148" s="49">
        <f t="shared" ca="1" si="33"/>
        <v>4.9289606142956603E-5</v>
      </c>
    </row>
    <row r="149" spans="1:187" x14ac:dyDescent="0.2">
      <c r="A149" s="21">
        <f ca="1">NPV(10/100,B149:FO149)</f>
        <v>3.486701963856257E-2</v>
      </c>
      <c r="B149" s="49">
        <f ca="1">B143/B146</f>
        <v>6.0000000000000001E-3</v>
      </c>
      <c r="C149" s="49">
        <f t="shared" ref="C149:BN149" ca="1" si="34">C143/C146</f>
        <v>5.5636363636363626E-3</v>
      </c>
      <c r="D149" s="49">
        <f t="shared" ca="1" si="34"/>
        <v>5.1590082644628089E-3</v>
      </c>
      <c r="E149" s="49">
        <f t="shared" ca="1" si="34"/>
        <v>4.7838076634109669E-3</v>
      </c>
      <c r="F149" s="49">
        <f t="shared" ca="1" si="34"/>
        <v>4.4358943787992594E-3</v>
      </c>
      <c r="G149" s="49">
        <f t="shared" ca="1" si="34"/>
        <v>4.1132838785229494E-3</v>
      </c>
      <c r="H149" s="49">
        <f t="shared" ca="1" si="34"/>
        <v>3.8141359600849167E-3</v>
      </c>
      <c r="I149" s="49">
        <f t="shared" ca="1" si="34"/>
        <v>3.5367442538969218E-3</v>
      </c>
      <c r="J149" s="49">
        <f t="shared" ca="1" si="34"/>
        <v>3.2795264899771457E-3</v>
      </c>
      <c r="K149" s="49">
        <f t="shared" ca="1" si="34"/>
        <v>3.0410154725242621E-3</v>
      </c>
      <c r="L149" s="49">
        <f t="shared" ca="1" si="34"/>
        <v>2.8288516023481508E-3</v>
      </c>
      <c r="M149" s="49">
        <f t="shared" ca="1" si="34"/>
        <v>2.6314898626494426E-3</v>
      </c>
      <c r="N149" s="49">
        <f t="shared" ca="1" si="34"/>
        <v>2.4478975466506441E-3</v>
      </c>
      <c r="O149" s="49">
        <f t="shared" ca="1" si="34"/>
        <v>2.2771139968843202E-3</v>
      </c>
      <c r="P149" s="49">
        <f t="shared" ca="1" si="34"/>
        <v>2.1182455784970419E-3</v>
      </c>
      <c r="Q149" s="49">
        <f t="shared" ca="1" si="34"/>
        <v>1.9704610032530625E-3</v>
      </c>
      <c r="R149" s="49">
        <f t="shared" ca="1" si="34"/>
        <v>1.8329869797702905E-3</v>
      </c>
      <c r="S149" s="49">
        <f t="shared" ca="1" si="34"/>
        <v>1.7051041672281771E-3</v>
      </c>
      <c r="T149" s="49">
        <f t="shared" ca="1" si="34"/>
        <v>1.5861434113750483E-3</v>
      </c>
      <c r="U149" s="49">
        <f t="shared" ca="1" si="34"/>
        <v>1.4754822431395798E-3</v>
      </c>
      <c r="V149" s="49">
        <f t="shared" ca="1" si="34"/>
        <v>1.3725416215251906E-3</v>
      </c>
      <c r="W149" s="49">
        <f t="shared" ca="1" si="34"/>
        <v>1.2767829037443634E-3</v>
      </c>
      <c r="X149" s="49">
        <f t="shared" ca="1" si="34"/>
        <v>1.1877050267389425E-3</v>
      </c>
      <c r="Y149" s="49">
        <f t="shared" ca="1" si="34"/>
        <v>1.104841885338551E-3</v>
      </c>
      <c r="Z149" s="49">
        <f t="shared" ca="1" si="34"/>
        <v>1.0277598933381869E-3</v>
      </c>
      <c r="AA149" s="49">
        <f t="shared" ca="1" si="34"/>
        <v>9.5605571473319714E-4</v>
      </c>
      <c r="AB149" s="49">
        <f t="shared" ca="1" si="34"/>
        <v>8.8935415324018342E-4</v>
      </c>
      <c r="AC149" s="49">
        <f t="shared" ca="1" si="34"/>
        <v>8.2730618906063562E-4</v>
      </c>
      <c r="AD149" s="49">
        <f t="shared" ca="1" si="34"/>
        <v>7.6958715261454466E-4</v>
      </c>
      <c r="AE149" s="49">
        <f t="shared" ca="1" si="34"/>
        <v>7.1589502568794843E-4</v>
      </c>
      <c r="AF149" s="49">
        <f t="shared" ca="1" si="34"/>
        <v>6.6594886110506841E-4</v>
      </c>
      <c r="AG149" s="49">
        <f t="shared" ca="1" si="34"/>
        <v>6.1948731265587759E-4</v>
      </c>
      <c r="AH149" s="49">
        <f t="shared" ca="1" si="34"/>
        <v>5.7626726758686292E-4</v>
      </c>
      <c r="AI149" s="49">
        <f t="shared" ca="1" si="34"/>
        <v>5.3606257449940737E-4</v>
      </c>
      <c r="AJ149" s="49">
        <f t="shared" ca="1" si="34"/>
        <v>4.9866285999944869E-4</v>
      </c>
      <c r="AK149" s="49">
        <f t="shared" ca="1" si="34"/>
        <v>4.6387242790646389E-4</v>
      </c>
      <c r="AL149" s="49">
        <f t="shared" ca="1" si="34"/>
        <v>4.3150923526182684E-4</v>
      </c>
      <c r="AM149" s="49">
        <f t="shared" ca="1" si="34"/>
        <v>4.0140393977844353E-4</v>
      </c>
      <c r="AN149" s="49">
        <f t="shared" ca="1" si="34"/>
        <v>3.7339901374738936E-4</v>
      </c>
      <c r="AO149" s="49">
        <f t="shared" ca="1" si="34"/>
        <v>3.4734791976501336E-4</v>
      </c>
      <c r="AP149" s="49">
        <f t="shared" ca="1" si="34"/>
        <v>3.2311434396745429E-4</v>
      </c>
      <c r="AQ149" s="49">
        <f t="shared" ca="1" si="34"/>
        <v>3.0057148276042259E-4</v>
      </c>
      <c r="AR149" s="49">
        <f t="shared" ca="1" si="34"/>
        <v>2.7960137931202096E-4</v>
      </c>
      <c r="AS149" s="49">
        <f t="shared" ca="1" si="34"/>
        <v>2.6009430633676368E-4</v>
      </c>
      <c r="AT149" s="49">
        <f t="shared" ca="1" si="34"/>
        <v>2.4194819194117551E-4</v>
      </c>
      <c r="AU149" s="49">
        <f t="shared" ca="1" si="34"/>
        <v>2.2506808552667486E-4</v>
      </c>
      <c r="AV149" s="49">
        <f t="shared" ca="1" si="34"/>
        <v>2.0936566095504638E-4</v>
      </c>
      <c r="AW149" s="49">
        <f t="shared" ca="1" si="34"/>
        <v>1.9475875437678734E-4</v>
      </c>
      <c r="AX149" s="49">
        <f t="shared" ca="1" si="34"/>
        <v>1.8117093430398824E-4</v>
      </c>
      <c r="AY149" s="49">
        <f t="shared" ca="1" si="34"/>
        <v>1.6853110167812859E-4</v>
      </c>
      <c r="AZ149" s="49">
        <f t="shared" ca="1" si="34"/>
        <v>1.567731178401196E-4</v>
      </c>
      <c r="BA149" s="49">
        <f t="shared" ca="1" si="34"/>
        <v>1.4583545845592522E-4</v>
      </c>
      <c r="BB149" s="49">
        <f t="shared" ca="1" si="34"/>
        <v>1.3566089158690718E-4</v>
      </c>
      <c r="BC149" s="49">
        <f t="shared" ca="1" si="34"/>
        <v>1.2619617822037874E-4</v>
      </c>
      <c r="BD149" s="49">
        <f t="shared" ca="1" si="34"/>
        <v>1.1739179369337558E-4</v>
      </c>
      <c r="BE149" s="49">
        <f t="shared" ca="1" si="34"/>
        <v>1.0920166855197726E-4</v>
      </c>
      <c r="BF149" s="49">
        <f t="shared" ca="1" si="34"/>
        <v>1.0158294749021139E-4</v>
      </c>
      <c r="BG149" s="49">
        <f t="shared" ca="1" si="34"/>
        <v>9.4495765107173386E-5</v>
      </c>
      <c r="BH149" s="49">
        <f t="shared" ca="1" si="34"/>
        <v>8.790303730899849E-5</v>
      </c>
      <c r="BI149" s="49">
        <f t="shared" ca="1" si="34"/>
        <v>8.1770267264184631E-5</v>
      </c>
      <c r="BJ149" s="49">
        <f t="shared" ca="1" si="34"/>
        <v>7.6065364896915944E-5</v>
      </c>
      <c r="BK149" s="49">
        <f t="shared" ca="1" si="34"/>
        <v>7.0758478973875294E-5</v>
      </c>
      <c r="BL149" s="49">
        <f t="shared" ca="1" si="34"/>
        <v>6.5821840905930506E-5</v>
      </c>
      <c r="BM149" s="49">
        <f t="shared" ca="1" si="34"/>
        <v>6.1229619447377215E-5</v>
      </c>
      <c r="BN149" s="49">
        <f t="shared" ca="1" si="34"/>
        <v>5.6957785532443919E-5</v>
      </c>
      <c r="BO149" s="49">
        <f t="shared" ref="BO149:DZ149" ca="1" si="35">BO143/BO146</f>
        <v>5.2983986541808292E-5</v>
      </c>
      <c r="BP149" s="49">
        <f t="shared" ca="1" si="35"/>
        <v>4.9287429341217015E-5</v>
      </c>
      <c r="BQ149" s="49">
        <f t="shared" ca="1" si="35"/>
        <v>4.5848771480201878E-5</v>
      </c>
      <c r="BR149" s="49">
        <f t="shared" ca="1" si="35"/>
        <v>4.265001998158314E-5</v>
      </c>
      <c r="BS149" s="49">
        <f t="shared" ca="1" si="35"/>
        <v>3.9674437192170365E-5</v>
      </c>
      <c r="BT149" s="49">
        <f t="shared" ca="1" si="35"/>
        <v>3.6906453202018938E-5</v>
      </c>
      <c r="BU149" s="49">
        <f t="shared" ca="1" si="35"/>
        <v>3.4331584373971102E-5</v>
      </c>
      <c r="BV149" s="49">
        <f t="shared" ca="1" si="35"/>
        <v>3.1936357557182424E-5</v>
      </c>
      <c r="BW149" s="49">
        <f t="shared" ca="1" si="35"/>
        <v>2.9708239588076674E-5</v>
      </c>
      <c r="BX149" s="49">
        <f t="shared" ca="1" si="35"/>
        <v>2.7635571709838764E-5</v>
      </c>
      <c r="BY149" s="49">
        <f t="shared" ca="1" si="35"/>
        <v>2.5707508567291873E-5</v>
      </c>
      <c r="BZ149" s="49">
        <f t="shared" ca="1" si="35"/>
        <v>2.3913961457945929E-5</v>
      </c>
      <c r="CA149" s="49">
        <f t="shared" ca="1" si="35"/>
        <v>2.2245545542275282E-5</v>
      </c>
      <c r="CB149" s="49">
        <f t="shared" ca="1" si="35"/>
        <v>2.069353073700026E-5</v>
      </c>
      <c r="CC149" s="49">
        <f t="shared" ca="1" si="35"/>
        <v>1.9249796034418844E-5</v>
      </c>
      <c r="CD149" s="49">
        <f t="shared" ca="1" si="35"/>
        <v>1.7906787008761716E-5</v>
      </c>
      <c r="CE149" s="49">
        <f t="shared" ca="1" si="35"/>
        <v>1.6657476287220201E-5</v>
      </c>
      <c r="CF149" s="49">
        <f t="shared" ca="1" si="35"/>
        <v>1.5495326778809487E-5</v>
      </c>
      <c r="CG149" s="49">
        <f t="shared" ca="1" si="35"/>
        <v>1.4414257468659987E-5</v>
      </c>
      <c r="CH149" s="49">
        <f t="shared" ca="1" si="35"/>
        <v>1.3408611598753475E-5</v>
      </c>
      <c r="CI149" s="49">
        <f t="shared" ca="1" si="35"/>
        <v>1.2473127068607885E-5</v>
      </c>
      <c r="CJ149" s="49">
        <f t="shared" ca="1" si="35"/>
        <v>1.1602908901030592E-5</v>
      </c>
      <c r="CK149" s="49">
        <f t="shared" ca="1" si="35"/>
        <v>1.0793403628865665E-5</v>
      </c>
      <c r="CL149" s="49">
        <f t="shared" ca="1" si="35"/>
        <v>1.0040375468712247E-5</v>
      </c>
      <c r="CM149" s="49">
        <f t="shared" ca="1" si="35"/>
        <v>9.3398841569416235E-6</v>
      </c>
      <c r="CN149" s="49">
        <f t="shared" ca="1" si="35"/>
        <v>8.6882643320387205E-6</v>
      </c>
      <c r="CO149" s="49">
        <f t="shared" ca="1" si="35"/>
        <v>8.0821063553848566E-6</v>
      </c>
      <c r="CP149" s="49">
        <f t="shared" ca="1" si="35"/>
        <v>7.5182384701254476E-6</v>
      </c>
      <c r="CQ149" s="49">
        <f t="shared" ca="1" si="35"/>
        <v>6.993710204767858E-6</v>
      </c>
      <c r="CR149" s="49">
        <f t="shared" ca="1" si="35"/>
        <v>6.5057769346677754E-6</v>
      </c>
      <c r="CS149" s="49">
        <f t="shared" ca="1" si="35"/>
        <v>6.0518855206211856E-6</v>
      </c>
      <c r="CT149" s="49">
        <f t="shared" ca="1" si="35"/>
        <v>5.6296609494150565E-6</v>
      </c>
      <c r="CU149" s="49">
        <f t="shared" ca="1" si="35"/>
        <v>5.2368939064326106E-6</v>
      </c>
      <c r="CV149" s="49">
        <f t="shared" ca="1" si="35"/>
        <v>4.8715292152861494E-6</v>
      </c>
      <c r="CW149" s="49">
        <f t="shared" ca="1" si="35"/>
        <v>4.5316550839871152E-6</v>
      </c>
      <c r="CX149" s="49">
        <f t="shared" ca="1" si="35"/>
        <v>4.2154931013833637E-6</v>
      </c>
      <c r="CY149" s="49">
        <f t="shared" ca="1" si="35"/>
        <v>3.9213889315194074E-6</v>
      </c>
      <c r="CZ149" s="49">
        <f t="shared" ca="1" si="35"/>
        <v>3.6478036572273564E-6</v>
      </c>
      <c r="DA149" s="49">
        <f t="shared" ca="1" si="35"/>
        <v>3.3933057276533541E-6</v>
      </c>
      <c r="DB149" s="49">
        <f t="shared" ca="1" si="35"/>
        <v>3.156563467584516E-6</v>
      </c>
      <c r="DC149" s="49">
        <f t="shared" ca="1" si="35"/>
        <v>2.9363381093809448E-6</v>
      </c>
      <c r="DD149" s="49">
        <f t="shared" ca="1" si="35"/>
        <v>2.7314773110520417E-6</v>
      </c>
      <c r="DE149" s="49">
        <f t="shared" ca="1" si="35"/>
        <v>2.5409091265600382E-6</v>
      </c>
      <c r="DF149" s="49">
        <f t="shared" ca="1" si="35"/>
        <v>2.3636363968000358E-6</v>
      </c>
      <c r="DG149" s="49">
        <f t="shared" ca="1" si="35"/>
        <v>2.1987315319070096E-6</v>
      </c>
      <c r="DH149" s="49">
        <f t="shared" ca="1" si="35"/>
        <v>2.0453316575879159E-6</v>
      </c>
      <c r="DI149" s="49">
        <f t="shared" ca="1" si="35"/>
        <v>1.9026341000817821E-6</v>
      </c>
      <c r="DJ149" s="49">
        <f t="shared" ca="1" si="35"/>
        <v>1.7698921861225879E-6</v>
      </c>
      <c r="DK149" s="49">
        <f t="shared" ca="1" si="35"/>
        <v>1.6464113359279887E-6</v>
      </c>
      <c r="DL149" s="49">
        <f t="shared" ca="1" si="35"/>
        <v>1.531545428770222E-6</v>
      </c>
      <c r="DM149" s="49">
        <f t="shared" ca="1" si="35"/>
        <v>1.4246934221118346E-6</v>
      </c>
      <c r="DN149" s="49">
        <f t="shared" ca="1" si="35"/>
        <v>1.32529620661566E-6</v>
      </c>
      <c r="DO149" s="49">
        <f t="shared" ca="1" si="35"/>
        <v>1.232833680572707E-6</v>
      </c>
      <c r="DP149" s="49">
        <f t="shared" ca="1" si="35"/>
        <v>1.1468220284397272E-6</v>
      </c>
      <c r="DQ149" s="49">
        <f t="shared" ca="1" si="35"/>
        <v>1.0668111892462576E-6</v>
      </c>
      <c r="DR149" s="49">
        <f t="shared" ca="1" si="35"/>
        <v>9.9238250162442588E-7</v>
      </c>
      <c r="DS149" s="49">
        <f t="shared" ca="1" si="35"/>
        <v>9.2314651313900081E-7</v>
      </c>
      <c r="DT149" s="49">
        <f t="shared" ca="1" si="35"/>
        <v>8.5874094245488443E-7</v>
      </c>
      <c r="DU149" s="49">
        <f t="shared" ca="1" si="35"/>
        <v>7.9882878367896212E-7</v>
      </c>
      <c r="DV149" s="49">
        <f t="shared" ca="1" si="35"/>
        <v>7.43096542957174E-7</v>
      </c>
      <c r="DW149" s="49">
        <f t="shared" ca="1" si="35"/>
        <v>6.9125259809969678E-7</v>
      </c>
      <c r="DX149" s="49">
        <f t="shared" ca="1" si="35"/>
        <v>6.4302567265088074E-7</v>
      </c>
      <c r="DY149" s="49">
        <f t="shared" ca="1" si="35"/>
        <v>5.9816341641942394E-7</v>
      </c>
      <c r="DZ149" s="49">
        <f t="shared" ca="1" si="35"/>
        <v>5.5643108504132449E-7</v>
      </c>
      <c r="EA149" s="49">
        <f t="shared" ref="EA149:GE149" ca="1" si="36">EA143/EA146</f>
        <v>5.1761031166634838E-7</v>
      </c>
      <c r="EB149" s="49">
        <f t="shared" ca="1" si="36"/>
        <v>4.8149796434078919E-7</v>
      </c>
      <c r="EC149" s="49">
        <f t="shared" ca="1" si="36"/>
        <v>4.4790508310771088E-7</v>
      </c>
      <c r="ED149" s="49">
        <f t="shared" ca="1" si="36"/>
        <v>4.1665589126298684E-7</v>
      </c>
      <c r="EE149" s="49">
        <f t="shared" ca="1" si="36"/>
        <v>3.8758687559347611E-7</v>
      </c>
      <c r="EF149" s="49">
        <f t="shared" ca="1" si="36"/>
        <v>3.605459307846289E-7</v>
      </c>
      <c r="EG149" s="49">
        <f t="shared" ca="1" si="36"/>
        <v>3.3539156352058496E-7</v>
      </c>
      <c r="EH149" s="49">
        <f t="shared" ca="1" si="36"/>
        <v>3.1199215211217204E-7</v>
      </c>
      <c r="EI149" s="49">
        <f t="shared" ca="1" si="36"/>
        <v>2.9022525777876471E-7</v>
      </c>
      <c r="EJ149" s="49">
        <f t="shared" ca="1" si="36"/>
        <v>2.6997698398024624E-7</v>
      </c>
      <c r="EK149" s="49">
        <f t="shared" ca="1" si="36"/>
        <v>2.5114138044674062E-7</v>
      </c>
      <c r="EL149" s="49">
        <f t="shared" ca="1" si="36"/>
        <v>2.3361988878766569E-7</v>
      </c>
      <c r="EM149" s="49">
        <f t="shared" ca="1" si="36"/>
        <v>2.1732082677922393E-7</v>
      </c>
      <c r="EN149" s="49">
        <f t="shared" ca="1" si="36"/>
        <v>2.0215890863183619E-7</v>
      </c>
      <c r="EO149" s="49">
        <f t="shared" ca="1" si="36"/>
        <v>1.8805479872728947E-7</v>
      </c>
      <c r="EP149" s="49">
        <f t="shared" ca="1" si="36"/>
        <v>1.7493469649050183E-7</v>
      </c>
      <c r="EQ149" s="49">
        <f t="shared" ca="1" si="36"/>
        <v>1.6272995022372261E-7</v>
      </c>
      <c r="ER149" s="49">
        <f t="shared" ca="1" si="36"/>
        <v>1.5137669788253266E-7</v>
      </c>
      <c r="ES149" s="49">
        <f t="shared" ca="1" si="36"/>
        <v>1.4081553291398384E-7</v>
      </c>
      <c r="ET149" s="49">
        <f t="shared" ca="1" si="36"/>
        <v>1.3099119340835704E-7</v>
      </c>
      <c r="EU149" s="49">
        <f t="shared" ca="1" si="36"/>
        <v>1.2185227293800657E-7</v>
      </c>
      <c r="EV149" s="49">
        <f t="shared" ca="1" si="36"/>
        <v>1.1335095157023866E-7</v>
      </c>
      <c r="EW149" s="49">
        <f t="shared" ca="1" si="36"/>
        <v>1.0544274564673365E-7</v>
      </c>
      <c r="EX149" s="49">
        <f t="shared" ca="1" si="36"/>
        <v>9.808627502021734E-8</v>
      </c>
      <c r="EY149" s="49">
        <f t="shared" ca="1" si="36"/>
        <v>9.1243046530434729E-8</v>
      </c>
      <c r="EZ149" s="49">
        <f t="shared" ca="1" si="36"/>
        <v>8.4877252586450898E-8</v>
      </c>
      <c r="FA149" s="49">
        <f t="shared" ca="1" si="36"/>
        <v>7.8955583801349686E-8</v>
      </c>
      <c r="FB149" s="49">
        <f t="shared" ca="1" si="36"/>
        <v>7.3447054698929931E-8</v>
      </c>
      <c r="FC149" s="49">
        <f t="shared" ca="1" si="36"/>
        <v>6.8322841580399934E-8</v>
      </c>
      <c r="FD149" s="49">
        <f t="shared" ca="1" si="36"/>
        <v>6.3556131702697609E-8</v>
      </c>
      <c r="FE149" s="49">
        <f t="shared" ca="1" si="36"/>
        <v>5.9121982979253578E-8</v>
      </c>
      <c r="FF149" s="49">
        <f t="shared" ca="1" si="36"/>
        <v>5.4997193469073093E-8</v>
      </c>
      <c r="FG149" s="49">
        <f t="shared" ca="1" si="36"/>
        <v>5.1160179971230785E-8</v>
      </c>
      <c r="FH149" s="49">
        <f t="shared" ca="1" si="36"/>
        <v>4.7590865089517002E-8</v>
      </c>
      <c r="FI149" s="49">
        <f t="shared" ca="1" si="36"/>
        <v>4.4270572176294889E-8</v>
      </c>
      <c r="FJ149" s="49">
        <f t="shared" ca="1" si="36"/>
        <v>4.1181927605855705E-8</v>
      </c>
      <c r="FK149" s="49">
        <f t="shared" ca="1" si="36"/>
        <v>3.8308769865912284E-8</v>
      </c>
      <c r="FL149" s="49">
        <f t="shared" ca="1" si="36"/>
        <v>3.5636064991546307E-8</v>
      </c>
      <c r="FM149" s="49">
        <f t="shared" ca="1" si="36"/>
        <v>3.3149827899112838E-8</v>
      </c>
      <c r="FN149" s="49">
        <f t="shared" ca="1" si="36"/>
        <v>3.0837049208477062E-8</v>
      </c>
      <c r="FO149" s="49">
        <f t="shared" ca="1" si="36"/>
        <v>2.8685627170676335E-8</v>
      </c>
      <c r="FP149" s="49">
        <f t="shared" ca="1" si="36"/>
        <v>2.6684304344815192E-8</v>
      </c>
      <c r="FQ149" s="49">
        <f t="shared" ca="1" si="36"/>
        <v>2.4822608692851339E-8</v>
      </c>
      <c r="FR149" s="49">
        <f t="shared" ca="1" si="36"/>
        <v>2.3090798784047756E-8</v>
      </c>
      <c r="FS149" s="49">
        <f t="shared" ca="1" si="36"/>
        <v>2.1479812822370005E-8</v>
      </c>
      <c r="FT149" s="49">
        <f t="shared" ca="1" si="36"/>
        <v>1.9981221230111634E-8</v>
      </c>
      <c r="FU149" s="49">
        <f t="shared" ca="1" si="36"/>
        <v>1.8587182539638726E-8</v>
      </c>
      <c r="FV149" s="49">
        <f t="shared" ca="1" si="36"/>
        <v>1.729040236245463E-8</v>
      </c>
      <c r="FW149" s="49">
        <f t="shared" ca="1" si="36"/>
        <v>1.6084095220888029E-8</v>
      </c>
      <c r="FX149" s="49">
        <f t="shared" ca="1" si="36"/>
        <v>1.4961949042686539E-8</v>
      </c>
      <c r="FY149" s="49">
        <f t="shared" ca="1" si="36"/>
        <v>1.3918092132731661E-8</v>
      </c>
      <c r="FZ149" s="49">
        <f t="shared" ca="1" si="36"/>
        <v>1.2947062449052707E-8</v>
      </c>
      <c r="GA149" s="49">
        <f t="shared" ca="1" si="36"/>
        <v>1.2043779022374611E-8</v>
      </c>
      <c r="GB149" s="49">
        <f t="shared" ca="1" si="36"/>
        <v>1.12035153696508E-8</v>
      </c>
      <c r="GC149" s="49">
        <f t="shared" ca="1" si="36"/>
        <v>1.042187476246586E-8</v>
      </c>
      <c r="GD149" s="49">
        <f t="shared" ca="1" si="36"/>
        <v>9.6947672208984737E-9</v>
      </c>
      <c r="GE149" s="49">
        <f t="shared" ca="1" si="36"/>
        <v>9.0183881124636958E-9</v>
      </c>
    </row>
    <row r="150" spans="1:187" x14ac:dyDescent="0.2">
      <c r="A150" s="21"/>
      <c r="L150" s="21">
        <f ca="1">NPV(10/100,L143:GE143)</f>
        <v>9.5607121957952312</v>
      </c>
    </row>
    <row r="151" spans="1:187" x14ac:dyDescent="0.2">
      <c r="A151" s="21"/>
      <c r="L151" s="21">
        <f ca="1">NPV(10/100,L147:GE147)</f>
        <v>6.2176160152385952E-2</v>
      </c>
      <c r="M151">
        <f ca="1">L150/L151</f>
        <v>153.76813512386624</v>
      </c>
    </row>
    <row r="152" spans="1:187" x14ac:dyDescent="0.2">
      <c r="L152" s="21">
        <f ca="1">NPV(10/100,L148:GE148)</f>
        <v>3.5900613204512155E-2</v>
      </c>
      <c r="M152">
        <f ca="1">L150/L152</f>
        <v>266.31055412149885</v>
      </c>
    </row>
    <row r="153" spans="1:187" x14ac:dyDescent="0.2">
      <c r="L153" s="21">
        <f ca="1">NPV(10/100,L149:GE149)</f>
        <v>1.6663098479582424E-2</v>
      </c>
      <c r="M153">
        <f ca="1">L150/L153</f>
        <v>573.76556992147255</v>
      </c>
    </row>
    <row r="154" spans="1:187" x14ac:dyDescent="0.2">
      <c r="A154" t="s">
        <v>78</v>
      </c>
      <c r="B154" s="16">
        <v>100</v>
      </c>
      <c r="C154" s="16">
        <f>B154*(1+'Data Set'!$K$28/100)</f>
        <v>101.49578032020521</v>
      </c>
      <c r="D154" s="16">
        <f>C154*(1+'Data Set'!$K$28/100)</f>
        <v>103.01393422807355</v>
      </c>
      <c r="E154" s="16">
        <f>D154*(1+'Data Set'!$K$28/100)</f>
        <v>104.55479638332622</v>
      </c>
      <c r="F154" s="16">
        <f>E154*(1+'Data Set'!$K$28/100)</f>
        <v>106.11870645145864</v>
      </c>
      <c r="G154" s="16">
        <f>F154*(1+'Data Set'!$K$28/100)</f>
        <v>107.70600917861589</v>
      </c>
      <c r="H154" s="16">
        <f>G154*(1+'Data Set'!$K$28/100)</f>
        <v>109.31705446758804</v>
      </c>
      <c r="I154" s="16">
        <f>H154*(1+'Data Set'!$K$28/100)</f>
        <v>110.95219745494222</v>
      </c>
      <c r="J154" s="16">
        <f>I154*(1+'Data Set'!$K$28/100)</f>
        <v>112.61179858930848</v>
      </c>
      <c r="K154" s="16">
        <f>J154*(1+'Data Set'!$K$28/100)</f>
        <v>114.29622371083649</v>
      </c>
      <c r="L154" s="16">
        <f>K154</f>
        <v>114.29622371083649</v>
      </c>
    </row>
    <row r="155" spans="1:187" x14ac:dyDescent="0.2">
      <c r="B155" s="15">
        <f ca="1">E$86/B154</f>
        <v>6.0000000000000001E-3</v>
      </c>
      <c r="C155" s="15">
        <f ca="1">F$86/C154</f>
        <v>6.0298073286320303E-3</v>
      </c>
      <c r="D155" s="15">
        <f ca="1">G$86/D154</f>
        <v>6.0597627367374243E-3</v>
      </c>
      <c r="E155" s="15">
        <f ca="1">H$86/E154</f>
        <v>6.089866959958435E-3</v>
      </c>
      <c r="F155" s="15">
        <f ca="1">I$86/F154</f>
        <v>6.1201207375919057E-3</v>
      </c>
      <c r="G155" s="15">
        <f ca="1">J$86/G154</f>
        <v>6.1505248126074242E-3</v>
      </c>
      <c r="H155" s="15">
        <f ca="1">K$86/H154</f>
        <v>6.1810799316655658E-3</v>
      </c>
      <c r="I155" s="15">
        <f ca="1">L$86/I154</f>
        <v>6.2117868451362322E-3</v>
      </c>
      <c r="J155" s="15">
        <f ca="1">M$86/J154</f>
        <v>6.2426463071170836E-3</v>
      </c>
      <c r="K155" s="15">
        <f ca="1">N$86/K154</f>
        <v>6.2736590754520439E-3</v>
      </c>
      <c r="L155" s="15">
        <f ca="1">O$86/L154</f>
        <v>8.3648787672693931E-2</v>
      </c>
      <c r="AK155" s="8" t="s">
        <v>0</v>
      </c>
      <c r="AL155" s="8"/>
      <c r="AM155" s="8"/>
      <c r="AN155" s="8"/>
      <c r="AO155" s="8"/>
      <c r="AP155" s="9"/>
      <c r="AQ155" s="9"/>
    </row>
    <row r="156" spans="1:187" x14ac:dyDescent="0.2">
      <c r="A156" t="s">
        <v>79</v>
      </c>
      <c r="B156" s="16">
        <v>100</v>
      </c>
      <c r="C156" s="16">
        <f>B156*(1+'Data Set'!$K$51/100)</f>
        <v>102.0432431536902</v>
      </c>
      <c r="D156" s="16">
        <f>C156*(1+'Data Set'!$K$51/100)</f>
        <v>104.12823473323142</v>
      </c>
      <c r="E156" s="16">
        <f>D156*(1+'Data Set'!$K$51/100)</f>
        <v>106.25582776047663</v>
      </c>
      <c r="F156" s="16">
        <f>E156*(1+'Data Set'!$K$51/100)</f>
        <v>108.42689268658943</v>
      </c>
      <c r="G156" s="16">
        <f>F156*(1+'Data Set'!$K$51/100)</f>
        <v>110.64231774816719</v>
      </c>
      <c r="H156" s="16">
        <f>G156*(1+'Data Set'!$K$51/100)</f>
        <v>112.90300933064077</v>
      </c>
      <c r="I156" s="16">
        <f>H156*(1+'Data Set'!$K$51/100)</f>
        <v>115.2098923390993</v>
      </c>
      <c r="J156" s="16">
        <f>I156*(1+'Data Set'!$K$51/100)</f>
        <v>117.5639105766918</v>
      </c>
      <c r="K156" s="16">
        <f>J156*(1+'Data Set'!$K$51/100)</f>
        <v>119.96602713076052</v>
      </c>
      <c r="L156" s="16">
        <f>K156*(1+'Data Set'!$K$51/100)</f>
        <v>122.41722476686391</v>
      </c>
      <c r="AI156" s="1"/>
      <c r="AK156" s="7">
        <v>-3</v>
      </c>
      <c r="AL156" s="7">
        <v>-2</v>
      </c>
      <c r="AM156" s="7">
        <v>-1</v>
      </c>
      <c r="AN156" s="7">
        <v>0</v>
      </c>
      <c r="AO156" s="7">
        <v>1</v>
      </c>
      <c r="AP156" s="7">
        <v>2</v>
      </c>
      <c r="AQ156" s="7">
        <v>3</v>
      </c>
    </row>
    <row r="157" spans="1:187" x14ac:dyDescent="0.2">
      <c r="B157" s="15">
        <f ca="1">E$86/B156</f>
        <v>6.0000000000000001E-3</v>
      </c>
      <c r="C157" s="15">
        <f ca="1">F$86/C156</f>
        <v>5.997457363034313E-3</v>
      </c>
      <c r="D157" s="15">
        <f ca="1">G$86/D156</f>
        <v>5.9949158035690819E-3</v>
      </c>
      <c r="E157" s="15">
        <f ca="1">H$86/E156</f>
        <v>5.9923753211476912E-3</v>
      </c>
      <c r="F157" s="15">
        <f ca="1">I$86/F156</f>
        <v>5.9898359153137213E-3</v>
      </c>
      <c r="G157" s="15">
        <f ca="1">J$86/G156</f>
        <v>5.9872975856109407E-3</v>
      </c>
      <c r="H157" s="15">
        <f ca="1">K$86/H156</f>
        <v>5.9847603315833168E-3</v>
      </c>
      <c r="I157" s="15">
        <f ca="1">L$86/I156</f>
        <v>5.9822241527750048E-3</v>
      </c>
      <c r="J157" s="15">
        <f ca="1">M$86/J156</f>
        <v>5.9796890487303607E-3</v>
      </c>
      <c r="K157" s="15">
        <f ca="1">N$86/K156</f>
        <v>5.9771550189939232E-3</v>
      </c>
      <c r="L157" s="15">
        <f ca="1">O$86/L156</f>
        <v>7.8099634811901103E-2</v>
      </c>
      <c r="AI157" s="3"/>
      <c r="AJ157" s="6">
        <v>4</v>
      </c>
      <c r="AK157" s="22">
        <f>1/($AJ157/100-AK$156/100)</f>
        <v>14.285714285714285</v>
      </c>
      <c r="AL157" s="23">
        <f>1/($AJ157/100-AL$156/100)</f>
        <v>16.666666666666668</v>
      </c>
      <c r="AM157" s="23">
        <f>1/($AJ157/100-AM$156/100)</f>
        <v>20</v>
      </c>
      <c r="AN157" s="23">
        <f>1/($AJ157/100-AN$156/100)</f>
        <v>25</v>
      </c>
      <c r="AO157" s="23">
        <f>1/($AJ157/100-AO$156/100)</f>
        <v>33.333333333333336</v>
      </c>
      <c r="AP157" s="23">
        <f>1/($AJ157/100-AP$156/100)</f>
        <v>50</v>
      </c>
      <c r="AQ157" s="24">
        <f>1/($AJ157/100-AQ$156/100)</f>
        <v>99.999999999999986</v>
      </c>
    </row>
    <row r="158" spans="1:187" x14ac:dyDescent="0.2">
      <c r="A158" t="s">
        <v>80</v>
      </c>
      <c r="B158" s="16">
        <v>100</v>
      </c>
      <c r="C158" s="16">
        <f>B158*(1+'Data Set'!$K$74/100)</f>
        <v>104.14910390691783</v>
      </c>
      <c r="D158" s="16">
        <f>C158*(1+'Data Set'!$K$74/100)</f>
        <v>108.47035844613967</v>
      </c>
      <c r="E158" s="16">
        <f>D158*(1+'Data Set'!$K$74/100)</f>
        <v>112.97090632627622</v>
      </c>
      <c r="F158" s="16">
        <f>E158*(1+'Data Set'!$K$74/100)</f>
        <v>117.65818661434022</v>
      </c>
      <c r="G158" s="16">
        <f>F158*(1+'Data Set'!$K$74/100)</f>
        <v>122.53994703196449</v>
      </c>
      <c r="H158" s="16">
        <f>G158*(1+'Data Set'!$K$74/100)</f>
        <v>127.62425676180277</v>
      </c>
      <c r="I158" s="16">
        <f>H158*(1+'Data Set'!$K$74/100)</f>
        <v>132.91951978528158</v>
      </c>
      <c r="J158" s="16">
        <f>I158*(1+'Data Set'!$K$74/100)</f>
        <v>138.43448877374911</v>
      </c>
      <c r="K158" s="16">
        <f>J158*(1+'Data Set'!$K$74/100)</f>
        <v>144.17827955598244</v>
      </c>
      <c r="L158" s="16">
        <f>K158*(1+'Data Set'!$K$74/100)</f>
        <v>150.16038618596662</v>
      </c>
      <c r="AI158" s="10"/>
      <c r="AJ158" s="13">
        <v>6</v>
      </c>
      <c r="AK158" s="25">
        <f>1/($AJ158/100-AK$156/100)</f>
        <v>11.111111111111111</v>
      </c>
      <c r="AL158" s="26">
        <f>1/($AJ158/100-AL$156/100)</f>
        <v>12.5</v>
      </c>
      <c r="AM158" s="26">
        <f>1/($AJ158/100-AM$156/100)</f>
        <v>14.285714285714286</v>
      </c>
      <c r="AN158" s="26">
        <f>1/($AJ158/100-AN$156/100)</f>
        <v>16.666666666666668</v>
      </c>
      <c r="AO158" s="26">
        <f>1/($AJ158/100-AO$156/100)</f>
        <v>20</v>
      </c>
      <c r="AP158" s="26">
        <f>1/($AJ158/100-AP$156/100)</f>
        <v>25.000000000000004</v>
      </c>
      <c r="AQ158" s="27">
        <f>1/($AJ158/100-AQ$156/100)</f>
        <v>33.333333333333336</v>
      </c>
    </row>
    <row r="159" spans="1:187" x14ac:dyDescent="0.2">
      <c r="B159" s="15">
        <f ca="1">E$86/B158</f>
        <v>6.0000000000000001E-3</v>
      </c>
      <c r="C159" s="15">
        <f ca="1">F$86/C158</f>
        <v>5.8761907404116373E-3</v>
      </c>
      <c r="D159" s="15">
        <f ca="1">G$86/D158</f>
        <v>5.7549362696165769E-3</v>
      </c>
      <c r="E159" s="15">
        <f ca="1">H$86/E158</f>
        <v>5.6361838698633362E-3</v>
      </c>
      <c r="F159" s="15">
        <f ca="1">I$86/F158</f>
        <v>5.5198819112247275E-3</v>
      </c>
      <c r="G159" s="15">
        <f ca="1">J$86/G158</f>
        <v>5.4059798291507385E-3</v>
      </c>
      <c r="H159" s="15">
        <f ca="1">K$86/H158</f>
        <v>5.2944281024846097E-3</v>
      </c>
      <c r="I159" s="15">
        <f ca="1">L$86/I158</f>
        <v>5.1851782319325343E-3</v>
      </c>
      <c r="J159" s="15">
        <f ca="1">M$86/J158</f>
        <v>5.0781827189776583E-3</v>
      </c>
      <c r="K159" s="15">
        <f ca="1">N$86/K158</f>
        <v>4.9733950452291505E-3</v>
      </c>
      <c r="L159" s="15">
        <f ca="1">O$86/L158</f>
        <v>6.3670191531992715E-2</v>
      </c>
      <c r="AI159" s="12"/>
      <c r="AJ159" s="13">
        <v>8</v>
      </c>
      <c r="AK159" s="25">
        <f>1/($AJ159/100-AK$156/100)</f>
        <v>9.0909090909090917</v>
      </c>
      <c r="AL159" s="26">
        <f>1/($AJ159/100-AL$156/100)</f>
        <v>10</v>
      </c>
      <c r="AM159" s="26">
        <f>1/($AJ159/100-AM$156/100)</f>
        <v>11.111111111111111</v>
      </c>
      <c r="AN159" s="26">
        <f>1/($AJ159/100-AN$156/100)</f>
        <v>12.5</v>
      </c>
      <c r="AO159" s="26">
        <f>1/($AJ159/100-AO$156/100)</f>
        <v>14.285714285714285</v>
      </c>
      <c r="AP159" s="26">
        <f>1/($AJ159/100-AP$156/100)</f>
        <v>16.666666666666668</v>
      </c>
      <c r="AQ159" s="27">
        <f>1/($AJ159/100-AQ$156/100)</f>
        <v>20</v>
      </c>
    </row>
    <row r="160" spans="1:187" x14ac:dyDescent="0.2">
      <c r="A160" t="s">
        <v>76</v>
      </c>
      <c r="B160" s="16">
        <v>100</v>
      </c>
      <c r="C160" s="16">
        <f>B160*(1+'Data Set'!$K$97/100)</f>
        <v>110.97501701176242</v>
      </c>
      <c r="D160" s="16">
        <f>C160*(1+'Data Set'!$K$97/100)</f>
        <v>123.15454400760959</v>
      </c>
      <c r="E160" s="16">
        <f>D160*(1+'Data Set'!$K$97/100)</f>
        <v>136.67077616320319</v>
      </c>
      <c r="F160" s="16">
        <f>E160*(1+'Data Set'!$K$97/100)</f>
        <v>151.67041709722247</v>
      </c>
      <c r="G160" s="16">
        <f>F160*(1+'Data Set'!$K$97/100)</f>
        <v>168.31627117545366</v>
      </c>
      <c r="H160" s="16">
        <f>G160*(1+'Data Set'!$K$97/100)</f>
        <v>186.78901057052389</v>
      </c>
      <c r="I160" s="16">
        <f>H160*(1+'Data Set'!$K$97/100)</f>
        <v>207.28913625674159</v>
      </c>
      <c r="J160" s="16">
        <f>I160*(1+'Data Set'!$K$97/100)</f>
        <v>230.03915422445436</v>
      </c>
      <c r="K160" s="16">
        <f>J160*(1+'Data Set'!$K$97/100)</f>
        <v>255.28599053430261</v>
      </c>
      <c r="L160" s="16">
        <f>K160*(1+'Data Set'!$K$97/100)</f>
        <v>283.30367142408852</v>
      </c>
      <c r="AI160" s="12" t="s">
        <v>2</v>
      </c>
      <c r="AJ160" s="13">
        <v>10</v>
      </c>
      <c r="AK160" s="25">
        <f>1/($AJ160/100-AK$156/100)</f>
        <v>7.6923076923076916</v>
      </c>
      <c r="AL160" s="26">
        <f>1/($AJ160/100-AL$156/100)</f>
        <v>8.3333333333333321</v>
      </c>
      <c r="AM160" s="26">
        <f>1/($AJ160/100-AM$156/100)</f>
        <v>9.0909090909090917</v>
      </c>
      <c r="AN160" s="26">
        <f>1/($AJ160/100-AN$156/100)</f>
        <v>10</v>
      </c>
      <c r="AO160" s="26">
        <f>1/($AJ160/100-AO$156/100)</f>
        <v>11.111111111111109</v>
      </c>
      <c r="AP160" s="26">
        <f>1/($AJ160/100-AP$156/100)</f>
        <v>12.5</v>
      </c>
      <c r="AQ160" s="27">
        <f>1/($AJ160/100-AQ$156/100)</f>
        <v>14.285714285714285</v>
      </c>
    </row>
    <row r="161" spans="1:43" x14ac:dyDescent="0.2">
      <c r="B161" s="15">
        <f ca="1">E$86/B160</f>
        <v>6.0000000000000001E-3</v>
      </c>
      <c r="C161" s="15">
        <f ca="1">F$86/C160</f>
        <v>5.5147547302032236E-3</v>
      </c>
      <c r="D161" s="15">
        <f ca="1">G$86/D160</f>
        <v>5.0687532890498046E-3</v>
      </c>
      <c r="E161" s="15">
        <f ca="1">H$86/E160</f>
        <v>4.6588218628367591E-3</v>
      </c>
      <c r="F161" s="15">
        <f ca="1">I$86/F160</f>
        <v>4.2820433175422019E-3</v>
      </c>
      <c r="G161" s="15">
        <f ca="1">J$86/G160</f>
        <v>3.9357364400584927E-3</v>
      </c>
      <c r="H161" s="15">
        <f ca="1">K$86/H160</f>
        <v>3.6174368582742949E-3</v>
      </c>
      <c r="I161" s="15">
        <f ca="1">L$86/I160</f>
        <v>3.3248795042299419E-3</v>
      </c>
      <c r="J161" s="15">
        <f ca="1">M$86/J160</f>
        <v>3.055982495551304E-3</v>
      </c>
      <c r="K161" s="15">
        <f ca="1">N$86/K160</f>
        <v>2.8088323204599674E-3</v>
      </c>
      <c r="L161" s="15">
        <f ca="1">O$86/L160</f>
        <v>3.3747323149464714E-2</v>
      </c>
      <c r="AI161" s="12"/>
      <c r="AJ161" s="13">
        <v>12</v>
      </c>
      <c r="AK161" s="25">
        <f>1/($AJ161/100-AK$156/100)</f>
        <v>6.666666666666667</v>
      </c>
      <c r="AL161" s="26">
        <f>1/($AJ161/100-AL$156/100)</f>
        <v>7.1428571428571432</v>
      </c>
      <c r="AM161" s="26">
        <f>1/($AJ161/100-AM$156/100)</f>
        <v>7.6923076923076916</v>
      </c>
      <c r="AN161" s="26">
        <f>1/($AJ161/100-AN$156/100)</f>
        <v>8.3333333333333339</v>
      </c>
      <c r="AO161" s="26">
        <f>1/($AJ161/100-AO$156/100)</f>
        <v>9.0909090909090917</v>
      </c>
      <c r="AP161" s="26">
        <f>1/($AJ161/100-AP$156/100)</f>
        <v>10</v>
      </c>
      <c r="AQ161" s="27">
        <f>1/($AJ161/100-AQ$156/100)</f>
        <v>11.111111111111111</v>
      </c>
    </row>
    <row r="162" spans="1:43" x14ac:dyDescent="0.2">
      <c r="A162" t="s">
        <v>81</v>
      </c>
      <c r="B162" s="16">
        <v>100</v>
      </c>
      <c r="C162" s="16">
        <f>B162*(1+'Data Set'!$K$111/100)</f>
        <v>107.00884611645766</v>
      </c>
      <c r="D162" s="16">
        <f>C162*(1+'Data Set'!$K$111/100)</f>
        <v>114.50893147175717</v>
      </c>
      <c r="E162" s="16">
        <f>D162*(1+'Data Set'!$K$111/100)</f>
        <v>122.5346862682126</v>
      </c>
      <c r="F162" s="16">
        <f>E162*(1+'Data Set'!$K$111/100)</f>
        <v>131.12295386803581</v>
      </c>
      <c r="G162" s="16">
        <f>F162*(1+'Data Set'!$K$111/100)</f>
        <v>140.3131599280002</v>
      </c>
      <c r="H162" s="16">
        <f>G162*(1+'Data Set'!$K$111/100)</f>
        <v>150.14749338849288</v>
      </c>
      <c r="I162" s="16">
        <f>H162*(1+'Data Set'!$K$111/100)</f>
        <v>160.67110014781079</v>
      </c>
      <c r="J162" s="16">
        <f>I162*(1+'Data Set'!$K$111/100)</f>
        <v>171.93229031079045</v>
      </c>
      <c r="K162" s="16">
        <f>J162*(1+'Data Set'!$K$111/100)</f>
        <v>183.982759963175</v>
      </c>
      <c r="L162" s="16">
        <f>K162*(1+'Data Set'!$K$111/100)</f>
        <v>196.87782848980561</v>
      </c>
      <c r="AI162" s="12"/>
      <c r="AJ162" s="13">
        <v>14</v>
      </c>
      <c r="AK162" s="25">
        <f>1/($AJ162/100-AK$156/100)</f>
        <v>5.8823529411764701</v>
      </c>
      <c r="AL162" s="26">
        <f>1/($AJ162/100-AL$156/100)</f>
        <v>6.25</v>
      </c>
      <c r="AM162" s="26">
        <f>1/($AJ162/100-AM$156/100)</f>
        <v>6.6666666666666661</v>
      </c>
      <c r="AN162" s="26">
        <f>1/($AJ162/100-AN$156/100)</f>
        <v>7.1428571428571423</v>
      </c>
      <c r="AO162" s="26">
        <f>1/($AJ162/100-AO$156/100)</f>
        <v>7.6923076923076916</v>
      </c>
      <c r="AP162" s="26">
        <f>1/($AJ162/100-AP$156/100)</f>
        <v>8.3333333333333321</v>
      </c>
      <c r="AQ162" s="27">
        <f>1/($AJ162/100-AQ$156/100)</f>
        <v>9.0909090909090899</v>
      </c>
    </row>
    <row r="163" spans="1:43" x14ac:dyDescent="0.2">
      <c r="B163" s="15">
        <f ca="1">E$86/B162</f>
        <v>6.0000000000000001E-3</v>
      </c>
      <c r="C163" s="15">
        <f ca="1">F$86/C162</f>
        <v>5.7191533430232559E-3</v>
      </c>
      <c r="D163" s="15">
        <f ca="1">G$86/D162</f>
        <v>5.4514524935023474E-3</v>
      </c>
      <c r="E163" s="15">
        <f ca="1">H$86/E162</f>
        <v>5.1962821254244018E-3</v>
      </c>
      <c r="F163" s="15">
        <f ca="1">I$86/F162</f>
        <v>4.9530557148188253E-3</v>
      </c>
      <c r="G163" s="15">
        <f ca="1">J$86/G162</f>
        <v>4.7212141915977546E-3</v>
      </c>
      <c r="H163" s="15">
        <f ca="1">K$86/H162</f>
        <v>4.5002246545008569E-3</v>
      </c>
      <c r="I163" s="15">
        <f ca="1">L$86/I162</f>
        <v>4.2895791461907079E-3</v>
      </c>
      <c r="J163" s="15">
        <f ca="1">M$86/J162</f>
        <v>4.0887934856832378E-3</v>
      </c>
      <c r="K163" s="15">
        <f ca="1">N$86/K162</f>
        <v>3.8974061554295E-3</v>
      </c>
      <c r="L163" s="15">
        <f ca="1">O$86/L162</f>
        <v>4.8561793993342144E-2</v>
      </c>
      <c r="AI163" s="3"/>
      <c r="AJ163" s="14">
        <v>16</v>
      </c>
      <c r="AK163" s="28">
        <f>1/($AJ163/100-AK$156/100)</f>
        <v>5.2631578947368425</v>
      </c>
      <c r="AL163" s="29">
        <f>1/($AJ163/100-AL$156/100)</f>
        <v>5.5555555555555554</v>
      </c>
      <c r="AM163" s="29">
        <f>1/($AJ163/100-AM$156/100)</f>
        <v>5.8823529411764701</v>
      </c>
      <c r="AN163" s="29">
        <f>1/($AJ163/100-AN$156/100)</f>
        <v>6.25</v>
      </c>
      <c r="AO163" s="29">
        <f>1/($AJ163/100-AO$156/100)</f>
        <v>6.666666666666667</v>
      </c>
      <c r="AP163" s="29">
        <f>1/($AJ163/100-AP$156/100)</f>
        <v>7.1428571428571423</v>
      </c>
      <c r="AQ163" s="30">
        <f>1/($AJ163/100-AQ$156/100)</f>
        <v>7.6923076923076916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I163"/>
  <sheetViews>
    <sheetView showGridLines="0" topLeftCell="A44" workbookViewId="0">
      <selection activeCell="A45" sqref="A45:O127"/>
    </sheetView>
  </sheetViews>
  <sheetFormatPr defaultRowHeight="11.25" x14ac:dyDescent="0.2"/>
  <cols>
    <col min="1" max="2" width="10.33203125" bestFit="1" customWidth="1"/>
    <col min="3" max="15" width="8.83203125" customWidth="1"/>
    <col min="16" max="19" width="9.6640625" bestFit="1" customWidth="1"/>
    <col min="20" max="20" width="10.1640625" bestFit="1" customWidth="1"/>
    <col min="21" max="146" width="9.5" bestFit="1" customWidth="1"/>
    <col min="147" max="174" width="10" bestFit="1" customWidth="1"/>
  </cols>
  <sheetData>
    <row r="1" spans="1:49" hidden="1" x14ac:dyDescent="0.2"/>
    <row r="2" spans="1:49" hidden="1" x14ac:dyDescent="0.2"/>
    <row r="3" spans="1:49" hidden="1" x14ac:dyDescent="0.2">
      <c r="A3" s="80">
        <v>1</v>
      </c>
      <c r="B3" s="21" t="s">
        <v>36</v>
      </c>
      <c r="D3" s="81">
        <v>30</v>
      </c>
      <c r="E3" s="21" t="s">
        <v>38</v>
      </c>
      <c r="F3" s="21"/>
      <c r="G3" s="21"/>
      <c r="H3" s="21"/>
      <c r="I3" s="21"/>
      <c r="J3" s="21"/>
      <c r="K3" s="21"/>
      <c r="L3" s="21"/>
      <c r="M3" s="21"/>
      <c r="N3" s="21"/>
    </row>
    <row r="4" spans="1:49" hidden="1" x14ac:dyDescent="0.2">
      <c r="A4" s="81">
        <v>10</v>
      </c>
      <c r="B4" s="21" t="s">
        <v>97</v>
      </c>
      <c r="D4" s="81">
        <v>10</v>
      </c>
      <c r="E4" t="s">
        <v>2</v>
      </c>
      <c r="F4" s="21"/>
      <c r="G4" s="21"/>
      <c r="H4" s="21"/>
      <c r="I4" s="21"/>
      <c r="J4" s="21"/>
      <c r="K4" s="21"/>
      <c r="L4" s="21"/>
      <c r="M4" s="21"/>
      <c r="N4" s="21"/>
    </row>
    <row r="5" spans="1:49" hidden="1" x14ac:dyDescent="0.2">
      <c r="A5" s="98">
        <v>0</v>
      </c>
      <c r="B5" s="21" t="s">
        <v>98</v>
      </c>
      <c r="D5" s="21"/>
      <c r="E5" s="21" t="s">
        <v>99</v>
      </c>
      <c r="F5" s="21"/>
      <c r="G5" s="21"/>
      <c r="H5" s="21"/>
      <c r="I5" s="21"/>
      <c r="J5" s="21"/>
      <c r="K5" s="21"/>
      <c r="L5" s="21"/>
      <c r="M5" s="21"/>
      <c r="N5" s="21"/>
    </row>
    <row r="6" spans="1:49" hidden="1" x14ac:dyDescent="0.2">
      <c r="A6" s="81"/>
      <c r="B6" s="21"/>
    </row>
    <row r="7" spans="1:49" hidden="1" x14ac:dyDescent="0.2">
      <c r="A7" s="85" t="s">
        <v>101</v>
      </c>
      <c r="B7" s="21"/>
    </row>
    <row r="8" spans="1:49" ht="3" hidden="1" customHeight="1" x14ac:dyDescent="0.2">
      <c r="A8" s="2"/>
      <c r="B8" s="19"/>
      <c r="C8" s="82"/>
      <c r="D8" s="2"/>
      <c r="E8" s="2"/>
      <c r="F8" s="2"/>
      <c r="G8" s="2"/>
      <c r="H8" s="2"/>
      <c r="I8" s="2"/>
    </row>
    <row r="9" spans="1:49" hidden="1" x14ac:dyDescent="0.2">
      <c r="C9" s="4" t="s">
        <v>39</v>
      </c>
      <c r="D9" s="4"/>
      <c r="E9" s="4"/>
      <c r="F9" s="4"/>
      <c r="G9" s="4"/>
      <c r="H9" s="4"/>
      <c r="I9" s="4"/>
    </row>
    <row r="10" spans="1:49" hidden="1" x14ac:dyDescent="0.2">
      <c r="C10" s="20">
        <v>-6</v>
      </c>
      <c r="D10" s="20">
        <v>-4</v>
      </c>
      <c r="E10" s="20">
        <v>-2</v>
      </c>
      <c r="F10" s="20">
        <v>0</v>
      </c>
      <c r="G10" s="20">
        <v>2</v>
      </c>
      <c r="H10" s="20">
        <v>4</v>
      </c>
      <c r="I10" s="20">
        <v>6</v>
      </c>
      <c r="L10" s="31"/>
    </row>
    <row r="11" spans="1:49" hidden="1" x14ac:dyDescent="0.2">
      <c r="A11" s="10"/>
      <c r="B11" s="33">
        <v>4</v>
      </c>
      <c r="C11" s="15">
        <f ca="1">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EBITDA*((1+C$10/100)^9)*(1-(TaxRate+Capex-NWC)/100))+(EBITDA*((1+C$10/100)^9)*$B11/(1+WACC/100)^10))</f>
        <v>3.8549342929166892</v>
      </c>
      <c r="D11" s="15">
        <f ca="1">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EBITDA*((1+D$10/100)^9)*(1-(TaxRate+Capex-NWC)/100))+(EBITDA*((1+D$10/100)^9)*$B11/(1+WACC/100)^10))</f>
        <v>4.25519979030949</v>
      </c>
      <c r="E11" s="15">
        <f ca="1">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EBITDA*((1+E$10/100)^9)*(1-(TaxRate+Capex-NWC)/100))+(EBITDA*((1+E$10/100)^9)*$B11/(1+WACC/100)^10))</f>
        <v>4.710698730710444</v>
      </c>
      <c r="F11" s="15">
        <f ca="1">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EBITDA*((1+F$10/100)^9)*(1-(TaxRate+Capex-NWC)/100))+(EBITDA*((1+F$10/100)^9)*$B11/(1+WACC/100)^10))</f>
        <v>5.228913421140934</v>
      </c>
      <c r="G11" s="15">
        <f ca="1">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EBITDA*((1+G$10/100)^9)*(1-(TaxRate+Capex-NWC)/100))+(EBITDA*((1+G$10/100)^9)*$B11/(1+WACC/100)^10))</f>
        <v>5.8182262917100616</v>
      </c>
      <c r="H11" s="15">
        <f ca="1">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EBITDA*((1+H$10/100)^9)*(1-(TaxRate+Capex-NWC)/100))+(EBITDA*((1+H$10/100)^9)*$B11/(1+WACC/100)^10))</f>
        <v>6.4880107645127172</v>
      </c>
      <c r="I11" s="15">
        <f ca="1">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EBITDA*((1+I$10/100)^9)*(1-(TaxRate+Capex-NWC)/100))+(EBITDA*((1+I$10/100)^9)*$B11/(1+WACC/100)^10))</f>
        <v>7.2487294242170401</v>
      </c>
      <c r="J11" s="36"/>
      <c r="K11" s="36"/>
      <c r="L11" s="93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</row>
    <row r="12" spans="1:49" hidden="1" x14ac:dyDescent="0.2">
      <c r="A12" s="10"/>
      <c r="B12" s="34">
        <v>6</v>
      </c>
      <c r="C12" s="32">
        <f ca="1">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EBITDA*((1+C$10/100)^9)*(1-(TaxRate+Capex-NWC)/100))+(EBITDA*((1+C$10/100)^9)*$B12/(1+WACC/100)^10))</f>
        <v>4.2967628946711791</v>
      </c>
      <c r="D12" s="32">
        <f ca="1">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EBITDA*((1+D$10/100)^9)*(1-(TaxRate+Capex-NWC)/100))+(EBITDA*((1+D$10/100)^9)*$B12/(1+WACC/100)^10))</f>
        <v>4.7892034598933844</v>
      </c>
      <c r="E12" s="32">
        <f ca="1">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EBITDA*((1+E$10/100)^9)*(1-(TaxRate+Capex-NWC)/100))+(EBITDA*((1+E$10/100)^9)*$B12/(1+WACC/100)^10))</f>
        <v>5.3535904402427814</v>
      </c>
      <c r="F12" s="32">
        <f ca="1">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EBITDA*((1+F$10/100)^9)*(1-(TaxRate+Capex-NWC)/100))+(EBITDA*((1+F$10/100)^9)*$B12/(1+WACC/100)^10))</f>
        <v>5.9999999999999964</v>
      </c>
      <c r="G12" s="32">
        <f ca="1">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EBITDA*((1+G$10/100)^9)*(1-(TaxRate+Capex-NWC)/100))+(EBITDA*((1+G$10/100)^9)*$B12/(1+WACC/100)^10))</f>
        <v>6.7397461318689302</v>
      </c>
      <c r="H12" s="32">
        <f ca="1">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EBITDA*((1+H$10/100)^9)*(1-(TaxRate+Capex-NWC)/100))+(EBITDA*((1+H$10/100)^9)*$B12/(1+WACC/100)^10))</f>
        <v>7.5855074006024923</v>
      </c>
      <c r="I12" s="32">
        <f ca="1">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EBITDA*((1+I$10/100)^9)*(1-(TaxRate+Capex-NWC)/100))+(EBITDA*((1+I$10/100)^9)*$B12/(1+WACC/100)^10))</f>
        <v>8.5514639747687973</v>
      </c>
      <c r="J12" s="86"/>
      <c r="K12" s="36"/>
      <c r="L12" s="93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49" hidden="1" x14ac:dyDescent="0.2">
      <c r="A13" s="50" t="s">
        <v>3</v>
      </c>
      <c r="B13" s="34">
        <v>8</v>
      </c>
      <c r="C13" s="32">
        <f ca="1">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EBITDA*((1+C$10/100)^9)*(1-(TaxRate+Capex-NWC)/100))+(EBITDA*((1+C$10/100)^9)*$B13/(1+WACC/100)^10))</f>
        <v>4.7385914964256681</v>
      </c>
      <c r="D13" s="32">
        <f ca="1">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EBITDA*((1+D$10/100)^9)*(1-(TaxRate+Capex-NWC)/100))+(EBITDA*((1+D$10/100)^9)*$B13/(1+WACC/100)^10))</f>
        <v>5.3232071294772805</v>
      </c>
      <c r="E13" s="32">
        <f ca="1">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EBITDA*((1+E$10/100)^9)*(1-(TaxRate+Capex-NWC)/100))+(EBITDA*((1+E$10/100)^9)*$B13/(1+WACC/100)^10))</f>
        <v>5.996482149775118</v>
      </c>
      <c r="F13" s="32">
        <f ca="1">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EBITDA*((1+F$10/100)^9)*(1-(TaxRate+Capex-NWC)/100))+(EBITDA*((1+F$10/100)^9)*$B13/(1+WACC/100)^10))</f>
        <v>6.7710865788590597</v>
      </c>
      <c r="G13" s="32">
        <f ca="1">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EBITDA*((1+G$10/100)^9)*(1-(TaxRate+Capex-NWC)/100))+(EBITDA*((1+G$10/100)^9)*$B13/(1+WACC/100)^10))</f>
        <v>7.6612659720277971</v>
      </c>
      <c r="H13" s="32">
        <f ca="1">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EBITDA*((1+H$10/100)^9)*(1-(TaxRate+Capex-NWC)/100))+(EBITDA*((1+H$10/100)^9)*$B13/(1+WACC/100)^10))</f>
        <v>8.6830040366922674</v>
      </c>
      <c r="I13" s="32">
        <f ca="1">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EBITDA*((1+I$10/100)^9)*(1-(TaxRate+Capex-NWC)/100))+(EBITDA*((1+I$10/100)^9)*$B13/(1+WACC/100)^10))</f>
        <v>9.8541985253205553</v>
      </c>
      <c r="J13" s="86"/>
      <c r="K13" s="36"/>
      <c r="L13" s="93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49" hidden="1" x14ac:dyDescent="0.2">
      <c r="A14" s="35" t="s">
        <v>37</v>
      </c>
      <c r="B14" s="34">
        <v>10</v>
      </c>
      <c r="C14" s="32">
        <f ca="1">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EBITDA*((1+C$10/100)^9)*(1-(TaxRate+Capex-NWC)/100))+(EBITDA*((1+C$10/100)^9)*$B14/(1+WACC/100)^10))</f>
        <v>5.1804200981801571</v>
      </c>
      <c r="D14" s="32">
        <f ca="1">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EBITDA*((1+D$10/100)^9)*(1-(TaxRate+Capex-NWC)/100))+(EBITDA*((1+D$10/100)^9)*$B14/(1+WACC/100)^10))</f>
        <v>5.8572107990611748</v>
      </c>
      <c r="E14" s="32">
        <f ca="1">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EBITDA*((1+E$10/100)^9)*(1-(TaxRate+Capex-NWC)/100))+(EBITDA*((1+E$10/100)^9)*$B14/(1+WACC/100)^10))</f>
        <v>6.6393738593074545</v>
      </c>
      <c r="F14" s="32">
        <f ca="1">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EBITDA*((1+F$10/100)^9)*(1-(TaxRate+Capex-NWC)/100))+(EBITDA*((1+F$10/100)^9)*$B14/(1+WACC/100)^10))</f>
        <v>7.542173157718123</v>
      </c>
      <c r="G14" s="32">
        <f ca="1">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EBITDA*((1+G$10/100)^9)*(1-(TaxRate+Capex-NWC)/100))+(EBITDA*((1+G$10/100)^9)*$B14/(1+WACC/100)^10))</f>
        <v>8.582785812186664</v>
      </c>
      <c r="H14" s="32">
        <f ca="1">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EBITDA*((1+H$10/100)^9)*(1-(TaxRate+Capex-NWC)/100))+(EBITDA*((1+H$10/100)^9)*$B14/(1+WACC/100)^10))</f>
        <v>9.7805006727820434</v>
      </c>
      <c r="I14" s="32">
        <f ca="1">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EBITDA*((1+I$10/100)^9)*(1-(TaxRate+Capex-NWC)/100))+(EBITDA*((1+I$10/100)^9)*$B14/(1+WACC/100)^10))</f>
        <v>11.156933075872313</v>
      </c>
      <c r="J14" s="86"/>
      <c r="K14" s="17"/>
      <c r="L14" s="93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49" hidden="1" x14ac:dyDescent="0.2">
      <c r="A15" s="35" t="s">
        <v>5</v>
      </c>
      <c r="B15" s="34">
        <v>12</v>
      </c>
      <c r="C15" s="32">
        <f ca="1">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EBITDA*((1+C$10/100)^9)*(1-(TaxRate+Capex-NWC)/100))+(EBITDA*((1+C$10/100)^9)*$B15/(1+WACC/100)^10))</f>
        <v>5.6222486999346462</v>
      </c>
      <c r="D15" s="32">
        <f ca="1">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EBITDA*((1+D$10/100)^9)*(1-(TaxRate+Capex-NWC)/100))+(EBITDA*((1+D$10/100)^9)*$B15/(1+WACC/100)^10))</f>
        <v>6.39121446864507</v>
      </c>
      <c r="E15" s="32">
        <f ca="1">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EBITDA*((1+E$10/100)^9)*(1-(TaxRate+Capex-NWC)/100))+(EBITDA*((1+E$10/100)^9)*$B15/(1+WACC/100)^10))</f>
        <v>7.2822655688397919</v>
      </c>
      <c r="F15" s="32">
        <f ca="1">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EBITDA*((1+F$10/100)^9)*(1-(TaxRate+Capex-NWC)/100))+(EBITDA*((1+F$10/100)^9)*$B15/(1+WACC/100)^10))</f>
        <v>8.3132597365771854</v>
      </c>
      <c r="G15" s="32">
        <f ca="1">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EBITDA*((1+G$10/100)^9)*(1-(TaxRate+Capex-NWC)/100))+(EBITDA*((1+G$10/100)^9)*$B15/(1+WACC/100)^10))</f>
        <v>9.5043056523455327</v>
      </c>
      <c r="H15" s="32">
        <f ca="1">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EBITDA*((1+H$10/100)^9)*(1-(TaxRate+Capex-NWC)/100))+(EBITDA*((1+H$10/100)^9)*$B15/(1+WACC/100)^10))</f>
        <v>10.877997308871819</v>
      </c>
      <c r="I15" s="32">
        <f ca="1">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EBITDA*((1+I$10/100)^9)*(1-(TaxRate+Capex-NWC)/100))+(EBITDA*((1+I$10/100)^9)*$B15/(1+WACC/100)^10))</f>
        <v>12.459667626424071</v>
      </c>
      <c r="J15" s="36"/>
      <c r="K15" s="36"/>
      <c r="L15" s="93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49" hidden="1" x14ac:dyDescent="0.2">
      <c r="A16" s="10"/>
      <c r="B16" s="34">
        <v>14</v>
      </c>
      <c r="C16" s="32">
        <f ca="1">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EBITDA*((1+C$10/100)^9)*(1-(TaxRate+Capex-NWC)/100))+(EBITDA*((1+C$10/100)^9)*$B16/(1+WACC/100)^10))</f>
        <v>6.0640773016891361</v>
      </c>
      <c r="D16" s="32">
        <f ca="1">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EBITDA*((1+D$10/100)^9)*(1-(TaxRate+Capex-NWC)/100))+(EBITDA*((1+D$10/100)^9)*$B16/(1+WACC/100)^10))</f>
        <v>6.9252181382289653</v>
      </c>
      <c r="E16" s="32">
        <f ca="1">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EBITDA*((1+E$10/100)^9)*(1-(TaxRate+Capex-NWC)/100))+(EBITDA*((1+E$10/100)^9)*$B16/(1+WACC/100)^10))</f>
        <v>7.9251572783721294</v>
      </c>
      <c r="F16" s="32">
        <f ca="1">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EBITDA*((1+F$10/100)^9)*(1-(TaxRate+Capex-NWC)/100))+(EBITDA*((1+F$10/100)^9)*$B16/(1+WACC/100)^10))</f>
        <v>9.0843463154362478</v>
      </c>
      <c r="G16" s="32">
        <f ca="1">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EBITDA*((1+G$10/100)^9)*(1-(TaxRate+Capex-NWC)/100))+(EBITDA*((1+G$10/100)^9)*$B16/(1+WACC/100)^10))</f>
        <v>10.4258254925044</v>
      </c>
      <c r="H16" s="32">
        <f ca="1">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EBITDA*((1+H$10/100)^9)*(1-(TaxRate+Capex-NWC)/100))+(EBITDA*((1+H$10/100)^9)*$B16/(1+WACC/100)^10))</f>
        <v>11.975493944961594</v>
      </c>
      <c r="I16" s="32">
        <f ca="1">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EBITDA*((1+I$10/100)^9)*(1-(TaxRate+Capex-NWC)/100))+(EBITDA*((1+I$10/100)^9)*$B16/(1+WACC/100)^10))</f>
        <v>13.762402176975828</v>
      </c>
      <c r="J16" s="86"/>
      <c r="K16" s="86"/>
      <c r="L16" s="93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1:23" hidden="1" x14ac:dyDescent="0.2">
      <c r="A17" s="10"/>
      <c r="B17" s="34">
        <v>16</v>
      </c>
      <c r="C17" s="32">
        <f ca="1">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EBITDA*((1+C$10/100)^9)*(1-(TaxRate+Capex-NWC)/100))+(EBITDA*((1+C$10/100)^9)*$B17/(1+WACC/100)^10))</f>
        <v>6.5059059034436251</v>
      </c>
      <c r="D17" s="32">
        <f ca="1">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EBITDA*((1+D$10/100)^9)*(1-(TaxRate+Capex-NWC)/100))+(EBITDA*((1+D$10/100)^9)*$B17/(1+WACC/100)^10))</f>
        <v>7.4592218078128605</v>
      </c>
      <c r="E17" s="32">
        <f ca="1">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EBITDA*((1+E$10/100)^9)*(1-(TaxRate+Capex-NWC)/100))+(EBITDA*((1+E$10/100)^9)*$B17/(1+WACC/100)^10))</f>
        <v>8.568048987904465</v>
      </c>
      <c r="F17" s="32">
        <f ca="1">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EBITDA*((1+F$10/100)^9)*(1-(TaxRate+Capex-NWC)/100))+(EBITDA*((1+F$10/100)^9)*$B17/(1+WACC/100)^10))</f>
        <v>9.855432894295312</v>
      </c>
      <c r="G17" s="32">
        <f ca="1">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EBITDA*((1+G$10/100)^9)*(1-(TaxRate+Capex-NWC)/100))+(EBITDA*((1+G$10/100)^9)*$B17/(1+WACC/100)^10))</f>
        <v>11.347345332663267</v>
      </c>
      <c r="H17" s="32">
        <f ca="1">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EBITDA*((1+H$10/100)^9)*(1-(TaxRate+Capex-NWC)/100))+(EBITDA*((1+H$10/100)^9)*$B17/(1+WACC/100)^10))</f>
        <v>13.072990581051368</v>
      </c>
      <c r="I17" s="32">
        <f ca="1">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EBITDA*((1+I$10/100)^9)*(1-(TaxRate+Capex-NWC)/100))+(EBITDA*((1+I$10/100)^9)*$B17/(1+WACC/100)^10))</f>
        <v>15.065136727527586</v>
      </c>
      <c r="J17" s="86"/>
      <c r="K17" s="86"/>
      <c r="L17" s="93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</row>
    <row r="18" spans="1:23" hidden="1" x14ac:dyDescent="0.2"/>
    <row r="19" spans="1:23" hidden="1" x14ac:dyDescent="0.2"/>
    <row r="20" spans="1:23" hidden="1" x14ac:dyDescent="0.2">
      <c r="A20" s="5" t="s">
        <v>40</v>
      </c>
    </row>
    <row r="21" spans="1:23" ht="3" hidden="1" customHeight="1" x14ac:dyDescent="0.2">
      <c r="A21" s="88"/>
      <c r="B21" s="88"/>
      <c r="C21" s="88"/>
      <c r="D21" s="88"/>
      <c r="E21" s="88"/>
      <c r="F21" s="88"/>
      <c r="G21" s="88"/>
      <c r="H21" s="88"/>
      <c r="I21" s="88"/>
    </row>
    <row r="22" spans="1:23" hidden="1" x14ac:dyDescent="0.2">
      <c r="C22" s="4" t="s">
        <v>39</v>
      </c>
      <c r="D22" s="4"/>
      <c r="E22" s="4"/>
      <c r="F22" s="4"/>
      <c r="G22" s="4"/>
      <c r="H22" s="4"/>
      <c r="I22" s="4"/>
    </row>
    <row r="23" spans="1:23" hidden="1" x14ac:dyDescent="0.2">
      <c r="C23" s="20">
        <f ca="1">C10</f>
        <v>-6</v>
      </c>
      <c r="D23" s="20">
        <f t="shared" ref="D23:I23" ca="1" si="0">D10</f>
        <v>-4</v>
      </c>
      <c r="E23" s="20">
        <f t="shared" ca="1" si="0"/>
        <v>-2</v>
      </c>
      <c r="F23" s="20">
        <f t="shared" ca="1" si="0"/>
        <v>0</v>
      </c>
      <c r="G23" s="20">
        <f t="shared" ca="1" si="0"/>
        <v>2</v>
      </c>
      <c r="H23" s="20">
        <f t="shared" ca="1" si="0"/>
        <v>4</v>
      </c>
      <c r="I23" s="20">
        <f t="shared" ca="1" si="0"/>
        <v>6</v>
      </c>
    </row>
    <row r="24" spans="1:23" hidden="1" x14ac:dyDescent="0.2">
      <c r="A24" s="10"/>
      <c r="B24" s="33">
        <f ca="1">B11</f>
        <v>4</v>
      </c>
      <c r="C24" s="11">
        <f ca="1">(EBITDA*((1+C$10/100)^9)*$B24/(1+WACC/100)^10)/(NPV(WACC/100,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EBITDA*((1+C$10/100)^9)*(1-(TaxRate+Capex-NWC)/100))+(EBITDA*((1+C$10/100)^9)*$B24/(1+WACC/100)^10))*100</f>
        <v>22.922756559889194</v>
      </c>
      <c r="D24" s="11">
        <f ca="1">(EBITDA*((1+D$10/100)^9)*$B24/(1+WACC/100)^10)/(NPV(WACC/100,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EBITDA*((1+D$10/100)^9)*(1-(TaxRate+Capex-NWC)/100))+(EBITDA*((1+D$10/100)^9)*$B24/(1+WACC/100)^10))*100</f>
        <v>25.098876475788501</v>
      </c>
      <c r="E24" s="11">
        <f ca="1">(EBITDA*((1+E$10/100)^9)*$B24/(1+WACC/100)^10)/(NPV(WACC/100,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EBITDA*((1+E$10/100)^9)*(1-(TaxRate+Capex-NWC)/100))+(EBITDA*((1+E$10/100)^9)*$B24/(1+WACC/100)^10))*100</f>
        <v>27.29496180008859</v>
      </c>
      <c r="F24" s="11">
        <f ca="1">(EBITDA*((1+F$10/100)^9)*$B24/(1+WACC/100)^10)/(NPV(WACC/100,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EBITDA*((1+F$10/100)^9)*(1-(TaxRate+Capex-NWC)/100))+(EBITDA*((1+F$10/100)^9)*$B24/(1+WACC/100)^10))*100</f>
        <v>29.493185935781437</v>
      </c>
      <c r="G24" s="11">
        <f ca="1">(EBITDA*((1+G$10/100)^9)*$B24/(1+WACC/100)^10)/(NPV(WACC/100,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EBITDA*((1+G$10/100)^9)*(1-(TaxRate+Capex-NWC)/100))+(EBITDA*((1+G$10/100)^9)*$B24/(1+WACC/100)^10))*100</f>
        <v>31.677002370013334</v>
      </c>
      <c r="H24" s="11">
        <f ca="1">(EBITDA*((1+H$10/100)^9)*$B24/(1+WACC/100)^10)/(NPV(WACC/100,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EBITDA*((1+H$10/100)^9)*(1-(TaxRate+Capex-NWC)/100))+(EBITDA*((1+H$10/100)^9)*$B24/(1+WACC/100)^10))*100</f>
        <v>33.831529444825229</v>
      </c>
      <c r="I24" s="11">
        <f ca="1">(EBITDA*((1+I$10/100)^9)*$B24/(1+WACC/100)^10)/(NPV(WACC/100,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EBITDA*((1+I$10/100)^9)*(1-(TaxRate+Capex-NWC)/100))+(EBITDA*((1+I$10/100)^9)*$B24/(1+WACC/100)^10))*100</f>
        <v>35.943804060322485</v>
      </c>
      <c r="M24" s="36"/>
      <c r="N24" s="36"/>
      <c r="O24" s="36"/>
      <c r="P24" s="36"/>
      <c r="Q24" s="36"/>
      <c r="R24" s="36"/>
      <c r="S24" s="36"/>
    </row>
    <row r="25" spans="1:23" hidden="1" x14ac:dyDescent="0.2">
      <c r="A25" s="10"/>
      <c r="B25" s="34">
        <f t="shared" ref="B25:B30" ca="1" si="1">B12</f>
        <v>6</v>
      </c>
      <c r="C25" s="16">
        <f ca="1">(EBITDA*((1+C$10/100)^9)*$B25/(1+WACC/100)^10)/(NPV(WACC/100,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EBITDA*((1+C$10/100)^9)*(1-(TaxRate+Capex-NWC)/100))+(EBITDA*((1+C$10/100)^9)*$B25/(1+WACC/100)^10))*100</f>
        <v>30.848474485462717</v>
      </c>
      <c r="D25" s="16">
        <f ca="1">(EBITDA*((1+D$10/100)^9)*$B25/(1+WACC/100)^10)/(NPV(WACC/100,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EBITDA*((1+D$10/100)^9)*(1-(TaxRate+Capex-NWC)/100))+(EBITDA*((1+D$10/100)^9)*$B25/(1+WACC/100)^10))*100</f>
        <v>33.450468792306197</v>
      </c>
      <c r="E25" s="16">
        <f ca="1">(EBITDA*((1+E$10/100)^9)*$B25/(1+WACC/100)^10)/(NPV(WACC/100,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EBITDA*((1+E$10/100)^9)*(1-(TaxRate+Capex-NWC)/100))+(EBITDA*((1+E$10/100)^9)*$B25/(1+WACC/100)^10))*100</f>
        <v>36.025825100463727</v>
      </c>
      <c r="F25" s="16">
        <f ca="1">(EBITDA*((1+F$10/100)^9)*$B25/(1+WACC/100)^10)/(NPV(WACC/100,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EBITDA*((1+F$10/100)^9)*(1-(TaxRate+Capex-NWC)/100))+(EBITDA*((1+F$10/100)^9)*$B25/(1+WACC/100)^10))*100</f>
        <v>38.55432894295317</v>
      </c>
      <c r="G25" s="16">
        <f ca="1">(EBITDA*((1+G$10/100)^9)*$B25/(1+WACC/100)^10)/(NPV(WACC/100,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EBITDA*((1+G$10/100)^9)*(1-(TaxRate+Capex-NWC)/100))+(EBITDA*((1+G$10/100)^9)*$B25/(1+WACC/100)^10))*100</f>
        <v>41.018748575771518</v>
      </c>
      <c r="H25" s="16">
        <f ca="1">(EBITDA*((1+H$10/100)^9)*$B25/(1+WACC/100)^10)/(NPV(WACC/100,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EBITDA*((1+H$10/100)^9)*(1-(TaxRate+Capex-NWC)/100))+(EBITDA*((1+H$10/100)^9)*$B25/(1+WACC/100)^10))*100</f>
        <v>43.405005550555714</v>
      </c>
      <c r="I25" s="16">
        <f ca="1">(EBITDA*((1+I$10/100)^9)*$B25/(1+WACC/100)^10)/(NPV(WACC/100,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EBITDA*((1+I$10/100)^9)*(1-(TaxRate+Capex-NWC)/100))+(EBITDA*((1+I$10/100)^9)*$B25/(1+WACC/100)^10))*100</f>
        <v>45.702158872287562</v>
      </c>
      <c r="M25" s="36"/>
      <c r="N25" s="36"/>
      <c r="O25" s="36"/>
      <c r="P25" s="36"/>
      <c r="Q25" s="36"/>
      <c r="R25" s="36"/>
      <c r="S25" s="36"/>
    </row>
    <row r="26" spans="1:23" hidden="1" x14ac:dyDescent="0.2">
      <c r="A26" s="50" t="s">
        <v>3</v>
      </c>
      <c r="B26" s="34">
        <f t="shared" ca="1" si="1"/>
        <v>8</v>
      </c>
      <c r="C26" s="16">
        <f ca="1">(EBITDA*((1+C$10/100)^9)*$B26/(1+WACC/100)^10)/(NPV(WACC/100,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EBITDA*((1+C$10/100)^9)*(1-(TaxRate+Capex-NWC)/100))+(EBITDA*((1+C$10/100)^9)*$B26/(1+WACC/100)^10))*100</f>
        <v>37.296196735908701</v>
      </c>
      <c r="D26" s="16">
        <f ca="1">(EBITDA*((1+D$10/100)^9)*$B26/(1+WACC/100)^10)/(NPV(WACC/100,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EBITDA*((1+D$10/100)^9)*(1-(TaxRate+Capex-NWC)/100))+(EBITDA*((1+D$10/100)^9)*$B26/(1+WACC/100)^10))*100</f>
        <v>40.126461856187987</v>
      </c>
      <c r="E26" s="16">
        <f ca="1">(EBITDA*((1+E$10/100)^9)*$B26/(1+WACC/100)^10)/(NPV(WACC/100,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EBITDA*((1+E$10/100)^9)*(1-(TaxRate+Capex-NWC)/100))+(EBITDA*((1+E$10/100)^9)*$B26/(1+WACC/100)^10))*100</f>
        <v>42.884590896777489</v>
      </c>
      <c r="F26" s="16">
        <f ca="1">(EBITDA*((1+F$10/100)^9)*$B26/(1+WACC/100)^10)/(NPV(WACC/100,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EBITDA*((1+F$10/100)^9)*(1-(TaxRate+Capex-NWC)/100))+(EBITDA*((1+F$10/100)^9)*$B26/(1+WACC/100)^10))*100</f>
        <v>45.551718760565159</v>
      </c>
      <c r="G26" s="16">
        <f ca="1">(EBITDA*((1+G$10/100)^9)*$B26/(1+WACC/100)^10)/(NPV(WACC/100,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EBITDA*((1+G$10/100)^9)*(1-(TaxRate+Capex-NWC)/100))+(EBITDA*((1+G$10/100)^9)*$B26/(1+WACC/100)^10))*100</f>
        <v>48.113188787516172</v>
      </c>
      <c r="H26" s="16">
        <f ca="1">(EBITDA*((1+H$10/100)^9)*$B26/(1+WACC/100)^10)/(NPV(WACC/100,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EBITDA*((1+H$10/100)^9)*(1-(TaxRate+Capex-NWC)/100))+(EBITDA*((1+H$10/100)^9)*$B26/(1+WACC/100)^10))*100</f>
        <v>50.558384239003964</v>
      </c>
      <c r="I26" s="16">
        <f ca="1">(EBITDA*((1+I$10/100)^9)*$B26/(1+WACC/100)^10)/(NPV(WACC/100,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EBITDA*((1+I$10/100)^9)*(1-(TaxRate+Capex-NWC)/100))+(EBITDA*((1+I$10/100)^9)*$B26/(1+WACC/100)^10))*100</f>
        <v>52.880385845864822</v>
      </c>
      <c r="M26" s="36"/>
      <c r="N26" s="36"/>
      <c r="O26" s="36"/>
      <c r="P26" s="36"/>
      <c r="Q26" s="36"/>
      <c r="R26" s="36"/>
      <c r="S26" s="36"/>
    </row>
    <row r="27" spans="1:23" hidden="1" x14ac:dyDescent="0.2">
      <c r="A27" s="35" t="s">
        <v>37</v>
      </c>
      <c r="B27" s="34">
        <f t="shared" ca="1" si="1"/>
        <v>10</v>
      </c>
      <c r="C27" s="16">
        <f ca="1">(EBITDA*((1+C$10/100)^9)*$B27/(1+WACC/100)^10)/(NPV(WACC/100,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EBITDA*((1+C$10/100)^9)*(1-(TaxRate+Capex-NWC)/100))+(EBITDA*((1+C$10/100)^9)*$B27/(1+WACC/100)^10))*100</f>
        <v>42.644089994718804</v>
      </c>
      <c r="D27" s="16">
        <f ca="1">(EBITDA*((1+D$10/100)^9)*$B27/(1+WACC/100)^10)/(NPV(WACC/100,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EBITDA*((1+D$10/100)^9)*(1-(TaxRate+Capex-NWC)/100))+(EBITDA*((1+D$10/100)^9)*$B27/(1+WACC/100)^10))*100</f>
        <v>45.585150330383193</v>
      </c>
      <c r="E27" s="16">
        <f ca="1">(EBITDA*((1+E$10/100)^9)*$B27/(1+WACC/100)^10)/(NPV(WACC/100,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EBITDA*((1+E$10/100)^9)*(1-(TaxRate+Capex-NWC)/100))+(EBITDA*((1+E$10/100)^9)*$B27/(1+WACC/100)^10))*100</f>
        <v>48.41508575624902</v>
      </c>
      <c r="F27" s="16">
        <f ca="1">(EBITDA*((1+F$10/100)^9)*$B27/(1+WACC/100)^10)/(NPV(WACC/100,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EBITDA*((1+F$10/100)^9)*(1-(TaxRate+Capex-NWC)/100))+(EBITDA*((1+F$10/100)^9)*$B27/(1+WACC/100)^10))*100</f>
        <v>51.118329076679167</v>
      </c>
      <c r="G27" s="16">
        <f ca="1">(EBITDA*((1+G$10/100)^9)*$B27/(1+WACC/100)^10)/(NPV(WACC/100,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EBITDA*((1+G$10/100)^9)*(1-(TaxRate+Capex-NWC)/100))+(EBITDA*((1+G$10/100)^9)*$B27/(1+WACC/100)^10))*100</f>
        <v>53.684191841907861</v>
      </c>
      <c r="H27" s="16">
        <f ca="1">(EBITDA*((1+H$10/100)^9)*$B27/(1+WACC/100)^10)/(NPV(WACC/100,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EBITDA*((1+H$10/100)^9)*(1-(TaxRate+Capex-NWC)/100))+(EBITDA*((1+H$10/100)^9)*$B27/(1+WACC/100)^10))*100</f>
        <v>56.106362690816859</v>
      </c>
      <c r="I27" s="16">
        <f ca="1">(EBITDA*((1+I$10/100)^9)*$B27/(1+WACC/100)^10)/(NPV(WACC/100,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EBITDA*((1+I$10/100)^9)*(1-(TaxRate+Capex-NWC)/100))+(EBITDA*((1+I$10/100)^9)*$B27/(1+WACC/100)^10))*100</f>
        <v>58.382287573679925</v>
      </c>
      <c r="M27" s="36"/>
      <c r="N27" s="36"/>
      <c r="O27" s="36"/>
      <c r="P27" s="36"/>
      <c r="Q27" s="36"/>
      <c r="R27" s="36"/>
      <c r="S27" s="36"/>
    </row>
    <row r="28" spans="1:23" hidden="1" x14ac:dyDescent="0.2">
      <c r="A28" s="35" t="s">
        <v>5</v>
      </c>
      <c r="B28" s="34">
        <f t="shared" ca="1" si="1"/>
        <v>12</v>
      </c>
      <c r="C28" s="16">
        <f ca="1">(EBITDA*((1+C$10/100)^9)*$B28/(1+WACC/100)^10)/(NPV(WACC/100,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EBITDA*((1+C$10/100)^9)*(1-(TaxRate+Capex-NWC)/100))+(EBITDA*((1+C$10/100)^9)*$B28/(1+WACC/100)^10))*100</f>
        <v>47.151446903402743</v>
      </c>
      <c r="D28" s="16">
        <f ca="1">(EBITDA*((1+D$10/100)^9)*$B28/(1+WACC/100)^10)/(NPV(WACC/100,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EBITDA*((1+D$10/100)^9)*(1-(TaxRate+Capex-NWC)/100))+(EBITDA*((1+D$10/100)^9)*$B28/(1+WACC/100)^10))*100</f>
        <v>50.131661724420574</v>
      </c>
      <c r="E28" s="16">
        <f ca="1">(EBITDA*((1+E$10/100)^9)*$B28/(1+WACC/100)^10)/(NPV(WACC/100,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EBITDA*((1+E$10/100)^9)*(1-(TaxRate+Capex-NWC)/100))+(EBITDA*((1+E$10/100)^9)*$B28/(1+WACC/100)^10))*100</f>
        <v>52.969096234272229</v>
      </c>
      <c r="F28" s="16">
        <f ca="1">(EBITDA*((1+F$10/100)^9)*$B28/(1+WACC/100)^10)/(NPV(WACC/100,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EBITDA*((1+F$10/100)^9)*(1-(TaxRate+Capex-NWC)/100))+(EBITDA*((1+F$10/100)^9)*$B28/(1+WACC/100)^10))*100</f>
        <v>55.652290674840053</v>
      </c>
      <c r="G28" s="16">
        <f ca="1">(EBITDA*((1+G$10/100)^9)*$B28/(1+WACC/100)^10)/(NPV(WACC/100,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EBITDA*((1+G$10/100)^9)*(1-(TaxRate+Capex-NWC)/100))+(EBITDA*((1+G$10/100)^9)*$B28/(1+WACC/100)^10))*100</f>
        <v>58.174886658750239</v>
      </c>
      <c r="H28" s="16">
        <f ca="1">(EBITDA*((1+H$10/100)^9)*$B28/(1+WACC/100)^10)/(NPV(WACC/100,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EBITDA*((1+H$10/100)^9)*(1-(TaxRate+Capex-NWC)/100))+(EBITDA*((1+H$10/100)^9)*$B28/(1+WACC/100)^10))*100</f>
        <v>60.534854252704307</v>
      </c>
      <c r="I28" s="16">
        <f ca="1">(EBITDA*((1+I$10/100)^9)*$B28/(1+WACC/100)^10)/(NPV(WACC/100,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EBITDA*((1+I$10/100)^9)*(1-(TaxRate+Capex-NWC)/100))+(EBITDA*((1+I$10/100)^9)*$B28/(1+WACC/100)^10))*100</f>
        <v>62.733674265385332</v>
      </c>
      <c r="M28" s="36"/>
      <c r="N28" s="36"/>
      <c r="O28" s="36"/>
      <c r="P28" s="36"/>
      <c r="Q28" s="36"/>
      <c r="R28" s="36"/>
      <c r="S28" s="36"/>
    </row>
    <row r="29" spans="1:23" hidden="1" x14ac:dyDescent="0.2">
      <c r="A29" s="10"/>
      <c r="B29" s="34">
        <f t="shared" ca="1" si="1"/>
        <v>14</v>
      </c>
      <c r="C29" s="16">
        <f ca="1">(EBITDA*((1+C$10/100)^9)*$B29/(1+WACC/100)^10)/(NPV(WACC/100,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EBITDA*((1+C$10/100)^9)*(1-(TaxRate+Capex-NWC)/100))+(EBITDA*((1+C$10/100)^9)*$B29/(1+WACC/100)^10))*100</f>
        <v>51.001991868077482</v>
      </c>
      <c r="D29" s="16">
        <f ca="1">(EBITDA*((1+D$10/100)^9)*$B29/(1+WACC/100)^10)/(NPV(WACC/100,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EBITDA*((1+D$10/100)^9)*(1-(TaxRate+Capex-NWC)/100))+(EBITDA*((1+D$10/100)^9)*$B29/(1+WACC/100)^10))*100</f>
        <v>53.97701000135163</v>
      </c>
      <c r="E29" s="16">
        <f ca="1">(EBITDA*((1+E$10/100)^9)*$B29/(1+WACC/100)^10)/(NPV(WACC/100,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EBITDA*((1+E$10/100)^9)*(1-(TaxRate+Capex-NWC)/100))+(EBITDA*((1+E$10/100)^9)*$B29/(1+WACC/100)^10))*100</f>
        <v>56.784260660764232</v>
      </c>
      <c r="F29" s="16">
        <f ca="1">(EBITDA*((1+F$10/100)^9)*$B29/(1+WACC/100)^10)/(NPV(WACC/100,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EBITDA*((1+F$10/100)^9)*(1-(TaxRate+Capex-NWC)/100))+(EBITDA*((1+F$10/100)^9)*$B29/(1+WACC/100)^10))*100</f>
        <v>59.416559701623804</v>
      </c>
      <c r="G29" s="16">
        <f ca="1">(EBITDA*((1+G$10/100)^9)*$B29/(1+WACC/100)^10)/(NPV(WACC/100,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EBITDA*((1+G$10/100)^9)*(1-(TaxRate+Capex-NWC)/100))+(EBITDA*((1+G$10/100)^9)*$B29/(1+WACC/100)^10))*100</f>
        <v>61.871732705959161</v>
      </c>
      <c r="H29" s="16">
        <f ca="1">(EBITDA*((1+H$10/100)^9)*$B29/(1+WACC/100)^10)/(NPV(WACC/100,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EBITDA*((1+H$10/100)^9)*(1-(TaxRate+Capex-NWC)/100))+(EBITDA*((1+H$10/100)^9)*$B29/(1+WACC/100)^10))*100</f>
        <v>64.151645752037211</v>
      </c>
      <c r="I29" s="16">
        <f ca="1">(EBITDA*((1+I$10/100)^9)*$B29/(1+WACC/100)^10)/(NPV(WACC/100,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EBITDA*((1+I$10/100)^9)*(1-(TaxRate+Capex-NWC)/100))+(EBITDA*((1+I$10/100)^9)*$B29/(1+WACC/100)^10))*100</f>
        <v>66.261265559572223</v>
      </c>
      <c r="M29" s="36"/>
      <c r="N29" s="36"/>
      <c r="O29" s="36"/>
      <c r="P29" s="36"/>
      <c r="Q29" s="36"/>
      <c r="R29" s="36"/>
      <c r="S29" s="36"/>
    </row>
    <row r="30" spans="1:23" hidden="1" x14ac:dyDescent="0.2">
      <c r="A30" s="10"/>
      <c r="B30" s="34">
        <f t="shared" ca="1" si="1"/>
        <v>16</v>
      </c>
      <c r="C30" s="16">
        <f ca="1">(EBITDA*((1+C$10/100)^9)*$B30/(1+WACC/100)^10)/(NPV(WACC/100,
EBITDA*((1+C$10/100)^0)*(1-(TaxRate+Capex-NWC)/100),
EBITDA*((1+C$10/100)^1)*(1-(TaxRate+Capex-NWC)/100),
EBITDA*((1+C$10/100)^2)*(1-(TaxRate+Capex-NWC)/100),
EBITDA*((1+C$10/100)^3)*(1-(TaxRate+Capex-NWC)/100),
EBITDA*((1+C$10/100)^4)*(1-(TaxRate+Capex-NWC)/100),
EBITDA*((1+C$10/100)^5)*(1-(TaxRate+Capex-NWC)/100),
EBITDA*((1+C$10/100)^6)*(1-(TaxRate+Capex-NWC)/100),
EBITDA*((1+C$10/100)^7)*(1-(TaxRate+Capex-NWC)/100),
EBITDA*((1+C$10/100)^8)*(1-(TaxRate+Capex-NWC)/100),
EBITDA*((1+C$10/100)^9)*(1-(TaxRate+Capex-NWC)/100))+(EBITDA*((1+C$10/100)^9)*$B30/(1+WACC/100)^10))*100</f>
        <v>54.329540981602712</v>
      </c>
      <c r="D30" s="16">
        <f ca="1">(EBITDA*((1+D$10/100)^9)*$B30/(1+WACC/100)^10)/(NPV(WACC/100,
EBITDA*((1+D$10/100)^0)*(1-(TaxRate+Capex-NWC)/100),
EBITDA*((1+D$10/100)^1)*(1-(TaxRate+Capex-NWC)/100),
EBITDA*((1+D$10/100)^2)*(1-(TaxRate+Capex-NWC)/100),
EBITDA*((1+D$10/100)^3)*(1-(TaxRate+Capex-NWC)/100),
EBITDA*((1+D$10/100)^4)*(1-(TaxRate+Capex-NWC)/100),
EBITDA*((1+D$10/100)^5)*(1-(TaxRate+Capex-NWC)/100),
EBITDA*((1+D$10/100)^6)*(1-(TaxRate+Capex-NWC)/100),
EBITDA*((1+D$10/100)^7)*(1-(TaxRate+Capex-NWC)/100),
EBITDA*((1+D$10/100)^8)*(1-(TaxRate+Capex-NWC)/100),
EBITDA*((1+D$10/100)^9)*(1-(TaxRate+Capex-NWC)/100))+(EBITDA*((1+D$10/100)^9)*$B30/(1+WACC/100)^10))*100</f>
        <v>57.271783394302552</v>
      </c>
      <c r="E30" s="16">
        <f ca="1">(EBITDA*((1+E$10/100)^9)*$B30/(1+WACC/100)^10)/(NPV(WACC/100,
EBITDA*((1+E$10/100)^0)*(1-(TaxRate+Capex-NWC)/100),
EBITDA*((1+E$10/100)^1)*(1-(TaxRate+Capex-NWC)/100),
EBITDA*((1+E$10/100)^2)*(1-(TaxRate+Capex-NWC)/100),
EBITDA*((1+E$10/100)^3)*(1-(TaxRate+Capex-NWC)/100),
EBITDA*((1+E$10/100)^4)*(1-(TaxRate+Capex-NWC)/100),
EBITDA*((1+E$10/100)^5)*(1-(TaxRate+Capex-NWC)/100),
EBITDA*((1+E$10/100)^6)*(1-(TaxRate+Capex-NWC)/100),
EBITDA*((1+E$10/100)^7)*(1-(TaxRate+Capex-NWC)/100),
EBITDA*((1+E$10/100)^8)*(1-(TaxRate+Capex-NWC)/100),
EBITDA*((1+E$10/100)^9)*(1-(TaxRate+Capex-NWC)/100))+(EBITDA*((1+E$10/100)^9)*$B30/(1+WACC/100)^10))*100</f>
        <v>60.026893911545898</v>
      </c>
      <c r="F30" s="16">
        <f ca="1">(EBITDA*((1+F$10/100)^9)*$B30/(1+WACC/100)^10)/(NPV(WACC/100,
EBITDA*((1+F$10/100)^0)*(1-(TaxRate+Capex-NWC)/100),
EBITDA*((1+F$10/100)^1)*(1-(TaxRate+Capex-NWC)/100),
EBITDA*((1+F$10/100)^2)*(1-(TaxRate+Capex-NWC)/100),
EBITDA*((1+F$10/100)^3)*(1-(TaxRate+Capex-NWC)/100),
EBITDA*((1+F$10/100)^4)*(1-(TaxRate+Capex-NWC)/100),
EBITDA*((1+F$10/100)^5)*(1-(TaxRate+Capex-NWC)/100),
EBITDA*((1+F$10/100)^6)*(1-(TaxRate+Capex-NWC)/100),
EBITDA*((1+F$10/100)^7)*(1-(TaxRate+Capex-NWC)/100),
EBITDA*((1+F$10/100)^8)*(1-(TaxRate+Capex-NWC)/100),
EBITDA*((1+F$10/100)^9)*(1-(TaxRate+Capex-NWC)/100))+(EBITDA*((1+F$10/100)^9)*$B30/(1+WACC/100)^10))*100</f>
        <v>62.591797813804504</v>
      </c>
      <c r="G30" s="16">
        <f ca="1">(EBITDA*((1+G$10/100)^9)*$B30/(1+WACC/100)^10)/(NPV(WACC/100,
EBITDA*((1+G$10/100)^0)*(1-(TaxRate+Capex-NWC)/100),
EBITDA*((1+G$10/100)^1)*(1-(TaxRate+Capex-NWC)/100),
EBITDA*((1+G$10/100)^2)*(1-(TaxRate+Capex-NWC)/100),
EBITDA*((1+G$10/100)^3)*(1-(TaxRate+Capex-NWC)/100),
EBITDA*((1+G$10/100)^4)*(1-(TaxRate+Capex-NWC)/100),
EBITDA*((1+G$10/100)^5)*(1-(TaxRate+Capex-NWC)/100),
EBITDA*((1+G$10/100)^6)*(1-(TaxRate+Capex-NWC)/100),
EBITDA*((1+G$10/100)^7)*(1-(TaxRate+Capex-NWC)/100),
EBITDA*((1+G$10/100)^8)*(1-(TaxRate+Capex-NWC)/100),
EBITDA*((1+G$10/100)^9)*(1-(TaxRate+Capex-NWC)/100))+(EBITDA*((1+G$10/100)^9)*$B30/(1+WACC/100)^10))*100</f>
        <v>64.968135763439093</v>
      </c>
      <c r="H30" s="16">
        <f ca="1">(EBITDA*((1+H$10/100)^9)*$B30/(1+WACC/100)^10)/(NPV(WACC/100,
EBITDA*((1+H$10/100)^0)*(1-(TaxRate+Capex-NWC)/100),
EBITDA*((1+H$10/100)^1)*(1-(TaxRate+Capex-NWC)/100),
EBITDA*((1+H$10/100)^2)*(1-(TaxRate+Capex-NWC)/100),
EBITDA*((1+H$10/100)^3)*(1-(TaxRate+Capex-NWC)/100),
EBITDA*((1+H$10/100)^4)*(1-(TaxRate+Capex-NWC)/100),
EBITDA*((1+H$10/100)^5)*(1-(TaxRate+Capex-NWC)/100),
EBITDA*((1+H$10/100)^6)*(1-(TaxRate+Capex-NWC)/100),
EBITDA*((1+H$10/100)^7)*(1-(TaxRate+Capex-NWC)/100),
EBITDA*((1+H$10/100)^8)*(1-(TaxRate+Capex-NWC)/100),
EBITDA*((1+H$10/100)^9)*(1-(TaxRate+Capex-NWC)/100))+(EBITDA*((1+H$10/100)^9)*$B30/(1+WACC/100)^10))*100</f>
        <v>67.161167402999013</v>
      </c>
      <c r="I30" s="16">
        <f ca="1">(EBITDA*((1+I$10/100)^9)*$B30/(1+WACC/100)^10)/(NPV(WACC/100,
EBITDA*((1+I$10/100)^0)*(1-(TaxRate+Capex-NWC)/100),
EBITDA*((1+I$10/100)^1)*(1-(TaxRate+Capex-NWC)/100),
EBITDA*((1+I$10/100)^2)*(1-(TaxRate+Capex-NWC)/100),
EBITDA*((1+I$10/100)^3)*(1-(TaxRate+Capex-NWC)/100),
EBITDA*((1+I$10/100)^4)*(1-(TaxRate+Capex-NWC)/100),
EBITDA*((1+I$10/100)^5)*(1-(TaxRate+Capex-NWC)/100),
EBITDA*((1+I$10/100)^6)*(1-(TaxRate+Capex-NWC)/100),
EBITDA*((1+I$10/100)^7)*(1-(TaxRate+Capex-NWC)/100),
EBITDA*((1+I$10/100)^8)*(1-(TaxRate+Capex-NWC)/100),
EBITDA*((1+I$10/100)^9)*(1-(TaxRate+Capex-NWC)/100))+(EBITDA*((1+I$10/100)^9)*$B30/(1+WACC/100)^10))*100</f>
        <v>69.178770779894847</v>
      </c>
      <c r="M30" s="36"/>
      <c r="N30" s="36"/>
      <c r="O30" s="36"/>
      <c r="P30" s="36"/>
      <c r="Q30" s="36"/>
      <c r="R30" s="36"/>
      <c r="S30" s="36"/>
    </row>
    <row r="31" spans="1:23" hidden="1" x14ac:dyDescent="0.2"/>
    <row r="32" spans="1:23" hidden="1" x14ac:dyDescent="0.2"/>
    <row r="33" spans="1:93" hidden="1" x14ac:dyDescent="0.2">
      <c r="A33" s="5" t="s">
        <v>41</v>
      </c>
    </row>
    <row r="34" spans="1:93" ht="3" hidden="1" customHeight="1" x14ac:dyDescent="0.2">
      <c r="A34" s="88"/>
      <c r="B34" s="88"/>
      <c r="C34" s="88"/>
      <c r="D34" s="88"/>
      <c r="E34" s="88"/>
      <c r="F34" s="88"/>
      <c r="G34" s="88"/>
      <c r="H34" s="88"/>
      <c r="I34" s="88"/>
    </row>
    <row r="35" spans="1:93" hidden="1" x14ac:dyDescent="0.2">
      <c r="C35" s="4" t="s">
        <v>39</v>
      </c>
      <c r="D35" s="4"/>
      <c r="E35" s="4"/>
      <c r="F35" s="4"/>
      <c r="G35" s="4"/>
      <c r="H35" s="4"/>
      <c r="I35" s="4"/>
    </row>
    <row r="36" spans="1:93" hidden="1" x14ac:dyDescent="0.2">
      <c r="C36" s="20">
        <f ca="1">C23</f>
        <v>-6</v>
      </c>
      <c r="D36" s="20">
        <f t="shared" ref="D36:I36" ca="1" si="2">D23</f>
        <v>-4</v>
      </c>
      <c r="E36" s="20">
        <f t="shared" ca="1" si="2"/>
        <v>-2</v>
      </c>
      <c r="F36" s="20">
        <f t="shared" ca="1" si="2"/>
        <v>0</v>
      </c>
      <c r="G36" s="20">
        <f t="shared" ca="1" si="2"/>
        <v>2</v>
      </c>
      <c r="H36" s="20">
        <f t="shared" ca="1" si="2"/>
        <v>4</v>
      </c>
      <c r="I36" s="20">
        <f t="shared" ca="1" si="2"/>
        <v>6</v>
      </c>
    </row>
    <row r="37" spans="1:93" hidden="1" x14ac:dyDescent="0.2">
      <c r="A37" s="10"/>
      <c r="B37" s="33">
        <f ca="1">B24</f>
        <v>4</v>
      </c>
      <c r="C37" s="31">
        <f ca="1">(EBITDA*(1+C$10/100)^9*$B37*WACC/100-(EBITDA*((1+C$10/100)^9)*(1-(Capex+TaxRate-NWC)/100)))/((EBITDA*(1+C$10/100)^9*$B37)+(EBITDA*((1+C$10/100)^9)*(1-(Capex+TaxRate-NWC)/100)))*100</f>
        <v>-4.3478260869565206</v>
      </c>
      <c r="D37" s="31">
        <f ca="1">(EBITDA*(1+D$10/100)^9*$B37*WACC/100-(EBITDA*((1+D$10/100)^9)*(1-(Capex+TaxRate-NWC)/100)))/((EBITDA*(1+D$10/100)^9*$B37)+(EBITDA*((1+D$10/100)^9)*(1-(Capex+TaxRate-NWC)/100)))*100</f>
        <v>-4.3478260869565215</v>
      </c>
      <c r="E37" s="31">
        <f ca="1">(EBITDA*(1+E$10/100)^9*$B37*WACC/100-(EBITDA*((1+E$10/100)^9)*(1-(Capex+TaxRate-NWC)/100)))/((EBITDA*(1+E$10/100)^9*$B37)+(EBITDA*((1+E$10/100)^9)*(1-(Capex+TaxRate-NWC)/100)))*100</f>
        <v>-4.3478260869565197</v>
      </c>
      <c r="F37" s="31">
        <f ca="1">(EBITDA*(1+F$10/100)^9*$B37*WACC/100-(EBITDA*((1+F$10/100)^9)*(1-(Capex+TaxRate-NWC)/100)))/((EBITDA*(1+F$10/100)^9*$B37)+(EBITDA*((1+F$10/100)^9)*(1-(Capex+TaxRate-NWC)/100)))*100</f>
        <v>-4.3478260869565206</v>
      </c>
      <c r="G37" s="31">
        <f ca="1">(EBITDA*(1+G$10/100)^9*$B37*WACC/100-(EBITDA*((1+G$10/100)^9)*(1-(Capex+TaxRate-NWC)/100)))/((EBITDA*(1+G$10/100)^9*$B37)+(EBITDA*((1+G$10/100)^9)*(1-(Capex+TaxRate-NWC)/100)))*100</f>
        <v>-4.3478260869565206</v>
      </c>
      <c r="H37" s="31">
        <f ca="1">(EBITDA*(1+H$10/100)^9*$B37*WACC/100-(EBITDA*((1+H$10/100)^9)*(1-(Capex+TaxRate-NWC)/100)))/((EBITDA*(1+H$10/100)^9*$B37)+(EBITDA*((1+H$10/100)^9)*(1-(Capex+TaxRate-NWC)/100)))*100</f>
        <v>-4.3478260869565233</v>
      </c>
      <c r="I37" s="31">
        <f ca="1">(EBITDA*(1+I$10/100)^9*$B37*WACC/100-(EBITDA*((1+I$10/100)^9)*(1-(Capex+TaxRate-NWC)/100)))/((EBITDA*(1+I$10/100)^9*$B37)+(EBITDA*((1+I$10/100)^9)*(1-(Capex+TaxRate-NWC)/100)))*100</f>
        <v>-4.3478260869565197</v>
      </c>
      <c r="M37" s="36"/>
      <c r="N37" s="36"/>
      <c r="O37" s="36"/>
      <c r="P37" s="36"/>
      <c r="Q37" s="36"/>
      <c r="R37" s="36"/>
      <c r="S37" s="3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</row>
    <row r="38" spans="1:93" hidden="1" x14ac:dyDescent="0.2">
      <c r="A38" s="10"/>
      <c r="B38" s="34">
        <f t="shared" ref="B38:B43" ca="1" si="3">B25</f>
        <v>6</v>
      </c>
      <c r="C38" s="17">
        <f ca="1">(EBITDA*(1+C$10/100)^9*$B38*WACC/100-(EBITDA*((1+C$10/100)^9)*(1-(Capex+TaxRate-NWC)/100)))/((EBITDA*(1+C$10/100)^9*$B38)+(EBITDA*((1+C$10/100)^9)*(1-(Capex+TaxRate-NWC)/100)))*100</f>
        <v>1.4678633133968188E-15</v>
      </c>
      <c r="D38" s="17">
        <f ca="1">(EBITDA*(1+D$10/100)^9*$B38*WACC/100-(EBITDA*((1+D$10/100)^9)*(1-(Capex+TaxRate-NWC)/100)))/((EBITDA*(1+D$10/100)^9*$B38)+(EBITDA*((1+D$10/100)^9)*(1-(Capex+TaxRate-NWC)/100)))*100</f>
        <v>0</v>
      </c>
      <c r="E38" s="17">
        <f ca="1">(EBITDA*(1+E$10/100)^9*$B38*WACC/100-(EBITDA*((1+E$10/100)^9)*(1-(Capex+TaxRate-NWC)/100)))/((EBITDA*(1+E$10/100)^9*$B38)+(EBITDA*((1+E$10/100)^9)*(1-(Capex+TaxRate-NWC)/100)))*100</f>
        <v>0</v>
      </c>
      <c r="F38" s="17">
        <f ca="1">(EBITDA*(1+F$10/100)^9*$B38*WACC/100-(EBITDA*((1+F$10/100)^9)*(1-(Capex+TaxRate-NWC)/100)))/((EBITDA*(1+F$10/100)^9*$B38)+(EBITDA*((1+F$10/100)^9)*(1-(Capex+TaxRate-NWC)/100)))*100</f>
        <v>0</v>
      </c>
      <c r="G38" s="17">
        <f ca="1">(EBITDA*(1+G$10/100)^9*$B38*WACC/100-(EBITDA*((1+G$10/100)^9)*(1-(Capex+TaxRate-NWC)/100)))/((EBITDA*(1+G$10/100)^9*$B38)+(EBITDA*((1+G$10/100)^9)*(1-(Capex+TaxRate-NWC)/100)))*100</f>
        <v>1.4075529729517726E-15</v>
      </c>
      <c r="H38" s="17">
        <f ca="1">(EBITDA*(1+H$10/100)^9*$B38*WACC/100-(EBITDA*((1+H$10/100)^9)*(1-(Capex+TaxRate-NWC)/100)))/((EBITDA*(1+H$10/100)^9*$B38)+(EBITDA*((1+H$10/100)^9)*(1-(Capex+TaxRate-NWC)/100)))*100</f>
        <v>2.363721123138922E-15</v>
      </c>
      <c r="I38" s="17">
        <f ca="1">(EBITDA*(1+I$10/100)^9*$B38*WACC/100-(EBITDA*((1+I$10/100)^9)*(1-(Capex+TaxRate-NWC)/100)))/((EBITDA*(1+I$10/100)^9*$B38)+(EBITDA*((1+I$10/100)^9)*(1-(Capex+TaxRate-NWC)/100)))*100</f>
        <v>1.9913312195493551E-15</v>
      </c>
      <c r="M38" s="36"/>
      <c r="N38" s="36"/>
      <c r="O38" s="36"/>
      <c r="P38" s="36"/>
      <c r="Q38" s="36"/>
      <c r="R38" s="36"/>
      <c r="S38" s="36"/>
      <c r="AK38" s="1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</row>
    <row r="39" spans="1:93" hidden="1" x14ac:dyDescent="0.2">
      <c r="A39" s="50" t="s">
        <v>3</v>
      </c>
      <c r="B39" s="34">
        <f t="shared" ca="1" si="3"/>
        <v>8</v>
      </c>
      <c r="C39" s="17">
        <f ca="1">(EBITDA*(1+C$10/100)^9*$B39*WACC/100-(EBITDA*((1+C$10/100)^9)*(1-(Capex+TaxRate-NWC)/100)))/((EBITDA*(1+C$10/100)^9*$B39)+(EBITDA*((1+C$10/100)^9)*(1-(Capex+TaxRate-NWC)/100)))*100</f>
        <v>2.3255813953488373</v>
      </c>
      <c r="D39" s="17">
        <f ca="1">(EBITDA*(1+D$10/100)^9*$B39*WACC/100-(EBITDA*((1+D$10/100)^9)*(1-(Capex+TaxRate-NWC)/100)))/((EBITDA*(1+D$10/100)^9*$B39)+(EBITDA*((1+D$10/100)^9)*(1-(Capex+TaxRate-NWC)/100)))*100</f>
        <v>2.3255813953488373</v>
      </c>
      <c r="E39" s="17">
        <f ca="1">(EBITDA*(1+E$10/100)^9*$B39*WACC/100-(EBITDA*((1+E$10/100)^9)*(1-(Capex+TaxRate-NWC)/100)))/((EBITDA*(1+E$10/100)^9*$B39)+(EBITDA*((1+E$10/100)^9)*(1-(Capex+TaxRate-NWC)/100)))*100</f>
        <v>2.3255813953488391</v>
      </c>
      <c r="F39" s="17">
        <f ca="1">(EBITDA*(1+F$10/100)^9*$B39*WACC/100-(EBITDA*((1+F$10/100)^9)*(1-(Capex+TaxRate-NWC)/100)))/((EBITDA*(1+F$10/100)^9*$B39)+(EBITDA*((1+F$10/100)^9)*(1-(Capex+TaxRate-NWC)/100)))*100</f>
        <v>2.3255813953488382</v>
      </c>
      <c r="G39" s="17">
        <f ca="1">(EBITDA*(1+G$10/100)^9*$B39*WACC/100-(EBITDA*((1+G$10/100)^9)*(1-(Capex+TaxRate-NWC)/100)))/((EBITDA*(1+G$10/100)^9*$B39)+(EBITDA*((1+G$10/100)^9)*(1-(Capex+TaxRate-NWC)/100)))*100</f>
        <v>2.3255813953488378</v>
      </c>
      <c r="H39" s="17">
        <f ca="1">(EBITDA*(1+H$10/100)^9*$B39*WACC/100-(EBITDA*((1+H$10/100)^9)*(1-(Capex+TaxRate-NWC)/100)))/((EBITDA*(1+H$10/100)^9*$B39)+(EBITDA*((1+H$10/100)^9)*(1-(Capex+TaxRate-NWC)/100)))*100</f>
        <v>2.325581395348836</v>
      </c>
      <c r="I39" s="17">
        <f ca="1">(EBITDA*(1+I$10/100)^9*$B39*WACC/100-(EBITDA*((1+I$10/100)^9)*(1-(Capex+TaxRate-NWC)/100)))/((EBITDA*(1+I$10/100)^9*$B39)+(EBITDA*((1+I$10/100)^9)*(1-(Capex+TaxRate-NWC)/100)))*100</f>
        <v>2.3255813953488387</v>
      </c>
      <c r="M39" s="36"/>
      <c r="N39" s="36"/>
      <c r="O39" s="36"/>
      <c r="P39" s="36"/>
      <c r="Q39" s="36"/>
      <c r="R39" s="36"/>
      <c r="S39" s="36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</row>
    <row r="40" spans="1:93" hidden="1" x14ac:dyDescent="0.2">
      <c r="A40" s="35" t="s">
        <v>37</v>
      </c>
      <c r="B40" s="34">
        <f t="shared" ca="1" si="3"/>
        <v>10</v>
      </c>
      <c r="C40" s="17">
        <f ca="1">(EBITDA*(1+C$10/100)^9*$B40*WACC/100-(EBITDA*((1+C$10/100)^9)*(1-(Capex+TaxRate-NWC)/100)))/((EBITDA*(1+C$10/100)^9*$B40)+(EBITDA*((1+C$10/100)^9)*(1-(Capex+TaxRate-NWC)/100)))*100</f>
        <v>3.7735849056603779</v>
      </c>
      <c r="D40" s="17">
        <f ca="1">(EBITDA*(1+D$10/100)^9*$B40*WACC/100-(EBITDA*((1+D$10/100)^9)*(1-(Capex+TaxRate-NWC)/100)))/((EBITDA*(1+D$10/100)^9*$B40)+(EBITDA*((1+D$10/100)^9)*(1-(Capex+TaxRate-NWC)/100)))*100</f>
        <v>3.7735849056603779</v>
      </c>
      <c r="E40" s="17">
        <f ca="1">(EBITDA*(1+E$10/100)^9*$B40*WACC/100-(EBITDA*((1+E$10/100)^9)*(1-(Capex+TaxRate-NWC)/100)))/((EBITDA*(1+E$10/100)^9*$B40)+(EBITDA*((1+E$10/100)^9)*(1-(Capex+TaxRate-NWC)/100)))*100</f>
        <v>3.7735849056603774</v>
      </c>
      <c r="F40" s="17">
        <f ca="1">(EBITDA*(1+F$10/100)^9*$B40*WACC/100-(EBITDA*((1+F$10/100)^9)*(1-(Capex+TaxRate-NWC)/100)))/((EBITDA*(1+F$10/100)^9*$B40)+(EBITDA*((1+F$10/100)^9)*(1-(Capex+TaxRate-NWC)/100)))*100</f>
        <v>3.7735849056603779</v>
      </c>
      <c r="G40" s="17">
        <f ca="1">(EBITDA*(1+G$10/100)^9*$B40*WACC/100-(EBITDA*((1+G$10/100)^9)*(1-(Capex+TaxRate-NWC)/100)))/((EBITDA*(1+G$10/100)^9*$B40)+(EBITDA*((1+G$10/100)^9)*(1-(Capex+TaxRate-NWC)/100)))*100</f>
        <v>3.7735849056603779</v>
      </c>
      <c r="H40" s="17">
        <f ca="1">(EBITDA*(1+H$10/100)^9*$B40*WACC/100-(EBITDA*((1+H$10/100)^9)*(1-(Capex+TaxRate-NWC)/100)))/((EBITDA*(1+H$10/100)^9*$B40)+(EBITDA*((1+H$10/100)^9)*(1-(Capex+TaxRate-NWC)/100)))*100</f>
        <v>3.7735849056603779</v>
      </c>
      <c r="I40" s="17">
        <f ca="1">(EBITDA*(1+I$10/100)^9*$B40*WACC/100-(EBITDA*((1+I$10/100)^9)*(1-(Capex+TaxRate-NWC)/100)))/((EBITDA*(1+I$10/100)^9*$B40)+(EBITDA*((1+I$10/100)^9)*(1-(Capex+TaxRate-NWC)/100)))*100</f>
        <v>3.7735849056603779</v>
      </c>
      <c r="M40" s="36"/>
      <c r="N40" s="36"/>
      <c r="O40" s="36"/>
      <c r="P40" s="36"/>
      <c r="Q40" s="36"/>
      <c r="R40" s="36"/>
      <c r="S40" s="36"/>
      <c r="AK40" s="1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</row>
    <row r="41" spans="1:93" ht="11.25" hidden="1" customHeight="1" x14ac:dyDescent="0.2">
      <c r="A41" s="35" t="s">
        <v>5</v>
      </c>
      <c r="B41" s="34">
        <f t="shared" ca="1" si="3"/>
        <v>12</v>
      </c>
      <c r="C41" s="17">
        <f ca="1">(EBITDA*(1+C$10/100)^9*$B41*WACC/100-(EBITDA*((1+C$10/100)^9)*(1-(Capex+TaxRate-NWC)/100)))/((EBITDA*(1+C$10/100)^9*$B41)+(EBITDA*((1+C$10/100)^9)*(1-(Capex+TaxRate-NWC)/100)))*100</f>
        <v>4.7619047619047628</v>
      </c>
      <c r="D41" s="17">
        <f ca="1">(EBITDA*(1+D$10/100)^9*$B41*WACC/100-(EBITDA*((1+D$10/100)^9)*(1-(Capex+TaxRate-NWC)/100)))/((EBITDA*(1+D$10/100)^9*$B41)+(EBITDA*((1+D$10/100)^9)*(1-(Capex+TaxRate-NWC)/100)))*100</f>
        <v>4.7619047619047619</v>
      </c>
      <c r="E41" s="17">
        <f ca="1">(EBITDA*(1+E$10/100)^9*$B41*WACC/100-(EBITDA*((1+E$10/100)^9)*(1-(Capex+TaxRate-NWC)/100)))/((EBITDA*(1+E$10/100)^9*$B41)+(EBITDA*((1+E$10/100)^9)*(1-(Capex+TaxRate-NWC)/100)))*100</f>
        <v>4.7619047619047628</v>
      </c>
      <c r="F41" s="17">
        <f ca="1">(EBITDA*(1+F$10/100)^9*$B41*WACC/100-(EBITDA*((1+F$10/100)^9)*(1-(Capex+TaxRate-NWC)/100)))/((EBITDA*(1+F$10/100)^9*$B41)+(EBITDA*((1+F$10/100)^9)*(1-(Capex+TaxRate-NWC)/100)))*100</f>
        <v>4.7619047619047619</v>
      </c>
      <c r="G41" s="17">
        <f ca="1">(EBITDA*(1+G$10/100)^9*$B41*WACC/100-(EBITDA*((1+G$10/100)^9)*(1-(Capex+TaxRate-NWC)/100)))/((EBITDA*(1+G$10/100)^9*$B41)+(EBITDA*((1+G$10/100)^9)*(1-(Capex+TaxRate-NWC)/100)))*100</f>
        <v>4.7619047619047628</v>
      </c>
      <c r="H41" s="17">
        <f ca="1">(EBITDA*(1+H$10/100)^9*$B41*WACC/100-(EBITDA*((1+H$10/100)^9)*(1-(Capex+TaxRate-NWC)/100)))/((EBITDA*(1+H$10/100)^9*$B41)+(EBITDA*((1+H$10/100)^9)*(1-(Capex+TaxRate-NWC)/100)))*100</f>
        <v>4.7619047619047645</v>
      </c>
      <c r="I41" s="17">
        <f ca="1">(EBITDA*(1+I$10/100)^9*$B41*WACC/100-(EBITDA*((1+I$10/100)^9)*(1-(Capex+TaxRate-NWC)/100)))/((EBITDA*(1+I$10/100)^9*$B41)+(EBITDA*((1+I$10/100)^9)*(1-(Capex+TaxRate-NWC)/100)))*100</f>
        <v>4.7619047619047628</v>
      </c>
      <c r="M41" s="36"/>
      <c r="N41" s="36"/>
      <c r="O41" s="36"/>
      <c r="P41" s="36"/>
      <c r="Q41" s="36"/>
      <c r="R41" s="36"/>
      <c r="S41" s="36"/>
      <c r="AB41" s="31"/>
      <c r="AC41" s="31"/>
      <c r="AD41" s="31"/>
      <c r="AE41" s="31"/>
      <c r="AF41" s="31"/>
      <c r="AG41" s="31"/>
      <c r="AH41" s="31"/>
      <c r="AI41" s="21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</row>
    <row r="42" spans="1:93" hidden="1" x14ac:dyDescent="0.2">
      <c r="A42" s="10"/>
      <c r="B42" s="34">
        <f t="shared" ca="1" si="3"/>
        <v>14</v>
      </c>
      <c r="C42" s="17">
        <f ca="1">(EBITDA*(1+C$10/100)^9*$B42*WACC/100-(EBITDA*((1+C$10/100)^9)*(1-(Capex+TaxRate-NWC)/100)))/((EBITDA*(1+C$10/100)^9*$B42)+(EBITDA*((1+C$10/100)^9)*(1-(Capex+TaxRate-NWC)/100)))*100</f>
        <v>5.479452054794522</v>
      </c>
      <c r="D42" s="17">
        <f ca="1">(EBITDA*(1+D$10/100)^9*$B42*WACC/100-(EBITDA*((1+D$10/100)^9)*(1-(Capex+TaxRate-NWC)/100)))/((EBITDA*(1+D$10/100)^9*$B42)+(EBITDA*((1+D$10/100)^9)*(1-(Capex+TaxRate-NWC)/100)))*100</f>
        <v>5.4794520547945211</v>
      </c>
      <c r="E42" s="17">
        <f ca="1">(EBITDA*(1+E$10/100)^9*$B42*WACC/100-(EBITDA*((1+E$10/100)^9)*(1-(Capex+TaxRate-NWC)/100)))/((EBITDA*(1+E$10/100)^9*$B42)+(EBITDA*((1+E$10/100)^9)*(1-(Capex+TaxRate-NWC)/100)))*100</f>
        <v>5.479452054794522</v>
      </c>
      <c r="F42" s="17">
        <f ca="1">(EBITDA*(1+F$10/100)^9*$B42*WACC/100-(EBITDA*((1+F$10/100)^9)*(1-(Capex+TaxRate-NWC)/100)))/((EBITDA*(1+F$10/100)^9*$B42)+(EBITDA*((1+F$10/100)^9)*(1-(Capex+TaxRate-NWC)/100)))*100</f>
        <v>5.4794520547945202</v>
      </c>
      <c r="G42" s="17">
        <f ca="1">(EBITDA*(1+G$10/100)^9*$B42*WACC/100-(EBITDA*((1+G$10/100)^9)*(1-(Capex+TaxRate-NWC)/100)))/((EBITDA*(1+G$10/100)^9*$B42)+(EBITDA*((1+G$10/100)^9)*(1-(Capex+TaxRate-NWC)/100)))*100</f>
        <v>5.4794520547945202</v>
      </c>
      <c r="H42" s="17">
        <f ca="1">(EBITDA*(1+H$10/100)^9*$B42*WACC/100-(EBITDA*((1+H$10/100)^9)*(1-(Capex+TaxRate-NWC)/100)))/((EBITDA*(1+H$10/100)^9*$B42)+(EBITDA*((1+H$10/100)^9)*(1-(Capex+TaxRate-NWC)/100)))*100</f>
        <v>5.479452054794522</v>
      </c>
      <c r="I42" s="17">
        <f ca="1">(EBITDA*(1+I$10/100)^9*$B42*WACC/100-(EBITDA*((1+I$10/100)^9)*(1-(Capex+TaxRate-NWC)/100)))/((EBITDA*(1+I$10/100)^9*$B42)+(EBITDA*((1+I$10/100)^9)*(1-(Capex+TaxRate-NWC)/100)))*100</f>
        <v>5.4794520547945202</v>
      </c>
      <c r="M42" s="36"/>
      <c r="N42" s="36"/>
      <c r="O42" s="36"/>
      <c r="P42" s="36"/>
      <c r="Q42" s="36"/>
      <c r="R42" s="36"/>
      <c r="S42" s="36"/>
      <c r="AB42" s="31"/>
      <c r="AC42" s="31"/>
      <c r="AD42" s="31"/>
      <c r="AE42" s="31"/>
      <c r="AF42" s="31"/>
      <c r="AG42" s="31"/>
      <c r="AH42" s="31"/>
      <c r="AI42" s="21"/>
    </row>
    <row r="43" spans="1:93" hidden="1" x14ac:dyDescent="0.2">
      <c r="A43" s="10"/>
      <c r="B43" s="34">
        <f t="shared" ca="1" si="3"/>
        <v>16</v>
      </c>
      <c r="C43" s="17">
        <f ca="1">(EBITDA*(1+C$10/100)^9*$B43*WACC/100-(EBITDA*((1+C$10/100)^9)*(1-(Capex+TaxRate-NWC)/100)))/((EBITDA*(1+C$10/100)^9*$B43)+(EBITDA*((1+C$10/100)^9)*(1-(Capex+TaxRate-NWC)/100)))*100</f>
        <v>6.024096385542169</v>
      </c>
      <c r="D43" s="17">
        <f ca="1">(EBITDA*(1+D$10/100)^9*$B43*WACC/100-(EBITDA*((1+D$10/100)^9)*(1-(Capex+TaxRate-NWC)/100)))/((EBITDA*(1+D$10/100)^9*$B43)+(EBITDA*((1+D$10/100)^9)*(1-(Capex+TaxRate-NWC)/100)))*100</f>
        <v>6.024096385542169</v>
      </c>
      <c r="E43" s="17">
        <f ca="1">(EBITDA*(1+E$10/100)^9*$B43*WACC/100-(EBITDA*((1+E$10/100)^9)*(1-(Capex+TaxRate-NWC)/100)))/((EBITDA*(1+E$10/100)^9*$B43)+(EBITDA*((1+E$10/100)^9)*(1-(Capex+TaxRate-NWC)/100)))*100</f>
        <v>6.0240963855421708</v>
      </c>
      <c r="F43" s="17">
        <f ca="1">(EBITDA*(1+F$10/100)^9*$B43*WACC/100-(EBITDA*((1+F$10/100)^9)*(1-(Capex+TaxRate-NWC)/100)))/((EBITDA*(1+F$10/100)^9*$B43)+(EBITDA*((1+F$10/100)^9)*(1-(Capex+TaxRate-NWC)/100)))*100</f>
        <v>6.0240963855421681</v>
      </c>
      <c r="G43" s="17">
        <f ca="1">(EBITDA*(1+G$10/100)^9*$B43*WACC/100-(EBITDA*((1+G$10/100)^9)*(1-(Capex+TaxRate-NWC)/100)))/((EBITDA*(1+G$10/100)^9*$B43)+(EBITDA*((1+G$10/100)^9)*(1-(Capex+TaxRate-NWC)/100)))*100</f>
        <v>6.024096385542169</v>
      </c>
      <c r="H43" s="17">
        <f ca="1">(EBITDA*(1+H$10/100)^9*$B43*WACC/100-(EBITDA*((1+H$10/100)^9)*(1-(Capex+TaxRate-NWC)/100)))/((EBITDA*(1+H$10/100)^9*$B43)+(EBITDA*((1+H$10/100)^9)*(1-(Capex+TaxRate-NWC)/100)))*100</f>
        <v>6.0240963855421672</v>
      </c>
      <c r="I43" s="17">
        <f ca="1">(EBITDA*(1+I$10/100)^9*$B43*WACC/100-(EBITDA*((1+I$10/100)^9)*(1-(Capex+TaxRate-NWC)/100)))/((EBITDA*(1+I$10/100)^9*$B43)+(EBITDA*((1+I$10/100)^9)*(1-(Capex+TaxRate-NWC)/100)))*100</f>
        <v>6.024096385542169</v>
      </c>
      <c r="M43" s="36"/>
      <c r="N43" s="36"/>
      <c r="O43" s="36"/>
      <c r="P43" s="36"/>
      <c r="Q43" s="36"/>
      <c r="R43" s="36"/>
      <c r="S43" s="36"/>
      <c r="AB43" s="31"/>
      <c r="AC43" s="31"/>
      <c r="AD43" s="31"/>
      <c r="AE43" s="31"/>
      <c r="AF43" s="31"/>
      <c r="AG43" s="31"/>
      <c r="AH43" s="31"/>
      <c r="AI43" s="21"/>
      <c r="AJ43" s="15"/>
    </row>
    <row r="44" spans="1:93" x14ac:dyDescent="0.2">
      <c r="C44" s="37"/>
      <c r="D44" s="37"/>
      <c r="E44" s="37"/>
      <c r="F44" s="37"/>
      <c r="G44" s="37"/>
      <c r="H44" s="37"/>
      <c r="I44" s="37"/>
      <c r="AB44" s="31"/>
      <c r="AC44" s="31"/>
      <c r="AD44" s="31"/>
      <c r="AE44" s="31"/>
      <c r="AF44" s="31"/>
      <c r="AG44" s="31"/>
      <c r="AH44" s="31"/>
      <c r="AI44" s="21"/>
    </row>
    <row r="45" spans="1:93" x14ac:dyDescent="0.2">
      <c r="A45" s="5" t="s">
        <v>108</v>
      </c>
      <c r="C45" s="37"/>
      <c r="D45" s="37"/>
      <c r="E45" s="37"/>
      <c r="F45" s="37"/>
      <c r="G45" s="37"/>
      <c r="H45" s="37"/>
      <c r="I45" s="37"/>
      <c r="AB45" s="31"/>
      <c r="AC45" s="31"/>
      <c r="AD45" s="31"/>
      <c r="AE45" s="31"/>
      <c r="AF45" s="31"/>
      <c r="AG45" s="31"/>
      <c r="AH45" s="31"/>
      <c r="AI45" s="21"/>
    </row>
    <row r="46" spans="1:93" ht="3" customHeight="1" x14ac:dyDescent="0.2">
      <c r="A46" s="2"/>
      <c r="B46" s="2"/>
      <c r="C46" s="2"/>
      <c r="D46" s="2"/>
      <c r="E46" s="2"/>
      <c r="F46" s="2"/>
      <c r="AB46" s="31"/>
      <c r="AC46" s="31"/>
      <c r="AD46" s="31"/>
      <c r="AE46" s="31"/>
      <c r="AF46" s="31"/>
      <c r="AG46" s="31"/>
      <c r="AH46" s="31"/>
      <c r="AI46" s="16"/>
    </row>
    <row r="47" spans="1:93" ht="3" customHeight="1" x14ac:dyDescent="0.2">
      <c r="AB47" s="31"/>
      <c r="AC47" s="31"/>
      <c r="AD47" s="31"/>
      <c r="AE47" s="31"/>
      <c r="AF47" s="31"/>
      <c r="AG47" s="31"/>
      <c r="AH47" s="31"/>
      <c r="AI47" s="16"/>
    </row>
    <row r="48" spans="1:93" x14ac:dyDescent="0.2">
      <c r="A48" s="80">
        <f ca="1">A3</f>
        <v>1</v>
      </c>
      <c r="B48" s="15" t="str">
        <f ca="1">B3</f>
        <v>Current EBITDA</v>
      </c>
      <c r="D48" s="81">
        <f ca="1">D3</f>
        <v>30</v>
      </c>
      <c r="E48" s="15" t="str">
        <f ca="1">E3</f>
        <v>Effective Tax Rate</v>
      </c>
      <c r="AB48" s="31"/>
      <c r="AC48" s="31"/>
      <c r="AD48" s="31"/>
      <c r="AE48" s="31"/>
      <c r="AF48" s="31"/>
      <c r="AG48" s="31"/>
      <c r="AH48" s="31"/>
      <c r="AI48" s="21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</row>
    <row r="49" spans="1:60" x14ac:dyDescent="0.2">
      <c r="A49" s="84">
        <f ca="1">A4</f>
        <v>10</v>
      </c>
      <c r="B49" s="15" t="str">
        <f ca="1">B4</f>
        <v>Capex as % of EBITDA</v>
      </c>
      <c r="D49" s="81">
        <f ca="1">D4</f>
        <v>10</v>
      </c>
      <c r="E49" s="15" t="str">
        <f ca="1">E4</f>
        <v>WACC</v>
      </c>
      <c r="AB49" s="31"/>
      <c r="AC49" s="31"/>
      <c r="AD49" s="31"/>
      <c r="AE49" s="31"/>
      <c r="AF49" s="31"/>
      <c r="AG49" s="31"/>
      <c r="AH49" s="31"/>
      <c r="AI49" s="21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</row>
    <row r="50" spans="1:60" x14ac:dyDescent="0.2">
      <c r="A50" s="84">
        <f ca="1">A5</f>
        <v>0</v>
      </c>
      <c r="B50" s="15" t="str">
        <f ca="1">B5</f>
        <v>NWC as % of EBITDA</v>
      </c>
      <c r="D50" s="32"/>
      <c r="E50" s="15"/>
      <c r="AB50" s="31"/>
      <c r="AC50" s="31"/>
      <c r="AD50" s="31"/>
      <c r="AE50" s="31"/>
      <c r="AF50" s="31"/>
      <c r="AG50" s="31"/>
      <c r="AH50" s="31"/>
      <c r="AI50" s="36"/>
      <c r="AJ50" s="36"/>
      <c r="AK50" s="36"/>
      <c r="AL50" s="36"/>
      <c r="AM50" s="36"/>
      <c r="AN50" s="36"/>
      <c r="AP50" s="36"/>
      <c r="AQ50" s="36"/>
      <c r="AR50" s="36"/>
      <c r="AS50" s="36"/>
      <c r="AT50" s="36"/>
      <c r="AU50" s="36"/>
    </row>
    <row r="51" spans="1:60" ht="3" customHeight="1" x14ac:dyDescent="0.2">
      <c r="A51" s="81"/>
      <c r="B51" s="15"/>
      <c r="AB51" s="31"/>
      <c r="AC51" s="31"/>
      <c r="AD51" s="31"/>
      <c r="AE51" s="31"/>
      <c r="AF51" s="31"/>
      <c r="AG51" s="31"/>
      <c r="AH51" s="31"/>
    </row>
    <row r="52" spans="1:60" x14ac:dyDescent="0.2">
      <c r="A52" s="77">
        <v>0</v>
      </c>
      <c r="B52" s="15" t="s">
        <v>53</v>
      </c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60" x14ac:dyDescent="0.2">
      <c r="A53" s="83">
        <v>100</v>
      </c>
      <c r="B53" t="s">
        <v>52</v>
      </c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BC53" s="49"/>
      <c r="BD53" s="49"/>
      <c r="BE53" s="49"/>
      <c r="BF53" s="49"/>
      <c r="BG53" s="49"/>
      <c r="BH53" s="49"/>
    </row>
    <row r="54" spans="1:60" x14ac:dyDescent="0.2">
      <c r="A54" s="90">
        <v>2</v>
      </c>
      <c r="B54" t="s">
        <v>39</v>
      </c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BC54" s="49"/>
      <c r="BD54" s="49"/>
      <c r="BE54" s="49"/>
      <c r="BF54" s="49"/>
      <c r="BG54" s="49"/>
      <c r="BH54" s="49"/>
    </row>
    <row r="55" spans="1:60" x14ac:dyDescent="0.2">
      <c r="A55" s="91">
        <v>8</v>
      </c>
      <c r="B55" s="15" t="s">
        <v>106</v>
      </c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</row>
    <row r="56" spans="1:60" x14ac:dyDescent="0.2">
      <c r="A56" s="5"/>
      <c r="C56" s="15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</row>
    <row r="57" spans="1:60" x14ac:dyDescent="0.2">
      <c r="A57" s="5" t="s">
        <v>109</v>
      </c>
      <c r="C57" s="15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</row>
    <row r="58" spans="1:60" ht="3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</row>
    <row r="59" spans="1:60" x14ac:dyDescent="0.2">
      <c r="O59" s="50" t="s">
        <v>3</v>
      </c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</row>
    <row r="60" spans="1:60" x14ac:dyDescent="0.2">
      <c r="A60" s="2"/>
      <c r="B60" s="2"/>
      <c r="C60" s="2"/>
      <c r="D60" s="39"/>
      <c r="E60" s="39" t="s">
        <v>42</v>
      </c>
      <c r="F60" s="39" t="s">
        <v>43</v>
      </c>
      <c r="G60" s="39" t="s">
        <v>44</v>
      </c>
      <c r="H60" s="39" t="s">
        <v>45</v>
      </c>
      <c r="I60" s="39" t="s">
        <v>47</v>
      </c>
      <c r="J60" s="39" t="s">
        <v>46</v>
      </c>
      <c r="K60" s="39" t="s">
        <v>48</v>
      </c>
      <c r="L60" s="39" t="s">
        <v>49</v>
      </c>
      <c r="M60" s="39" t="s">
        <v>50</v>
      </c>
      <c r="N60" s="39" t="s">
        <v>51</v>
      </c>
      <c r="O60" s="39" t="s">
        <v>4</v>
      </c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</row>
    <row r="61" spans="1:60" ht="3" hidden="1" customHeight="1" x14ac:dyDescent="0.2"/>
    <row r="62" spans="1:60" ht="11.25" hidden="1" customHeight="1" x14ac:dyDescent="0.2">
      <c r="A62" s="42" t="s">
        <v>62</v>
      </c>
    </row>
    <row r="63" spans="1:60" hidden="1" x14ac:dyDescent="0.2">
      <c r="A63" t="s">
        <v>107</v>
      </c>
      <c r="E63" s="15">
        <f ca="1">EBITDA*((1+EBITDACAGR/100)^(COLUMNS($E63:E63)-1))*(1-(TaxRate+Capex-NWC)/100)</f>
        <v>0.6</v>
      </c>
      <c r="F63" s="15">
        <f ca="1">EBITDA*((1+EBITDACAGR/100)^(COLUMNS($E63:F63)-1))*(1-(TaxRate+Capex-NWC)/100)</f>
        <v>0.61199999999999999</v>
      </c>
      <c r="G63" s="15">
        <f ca="1">EBITDA*((1+EBITDACAGR/100)^(COLUMNS($E63:G63)-1))*(1-(TaxRate+Capex-NWC)/100)</f>
        <v>0.62424000000000002</v>
      </c>
      <c r="H63" s="15">
        <f ca="1">EBITDA*((1+EBITDACAGR/100)^(COLUMNS($E63:H63)-1))*(1-(TaxRate+Capex-NWC)/100)</f>
        <v>0.63672479999999998</v>
      </c>
      <c r="I63" s="15">
        <f ca="1">EBITDA*((1+EBITDACAGR/100)^(COLUMNS($E63:I63)-1))*(1-(TaxRate+Capex-NWC)/100)</f>
        <v>0.64945929599999996</v>
      </c>
      <c r="J63" s="15">
        <f ca="1">EBITDA*((1+EBITDACAGR/100)^(COLUMNS($E63:J63)-1))*(1-(TaxRate+Capex-NWC)/100)</f>
        <v>0.66244848191999994</v>
      </c>
      <c r="K63" s="15">
        <f ca="1">EBITDA*((1+EBITDACAGR/100)^(COLUMNS($E63:K63)-1))*(1-(TaxRate+Capex-NWC)/100)</f>
        <v>0.6756974515584</v>
      </c>
      <c r="L63" s="15">
        <f ca="1">EBITDA*((1+EBITDACAGR/100)^(COLUMNS($E63:L63)-1))*(1-(TaxRate+Capex-NWC)/100)</f>
        <v>0.68921140058956787</v>
      </c>
      <c r="M63" s="15">
        <f ca="1">EBITDA*((1+EBITDACAGR/100)^(COLUMNS($E63:M63)-1))*(1-(TaxRate+Capex-NWC)/100)</f>
        <v>0.70299562860135933</v>
      </c>
      <c r="N63" s="15">
        <f ca="1">EBITDA*((1+EBITDACAGR/100)^(COLUMNS($E63:N63)-1))*(1-(TaxRate+Capex-NWC)/100)</f>
        <v>0.71705554117338643</v>
      </c>
      <c r="O63" s="15">
        <f ca="1">EBITDA*((1+EBITDACAGR/100)^(COLUMNS($E63:N63)-1)*EBITDAMultiple)</f>
        <v>9.5607405489784867</v>
      </c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</row>
    <row r="64" spans="1:60" ht="3" hidden="1" customHeight="1" x14ac:dyDescent="0.2"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</row>
    <row r="65" spans="1:52" hidden="1" x14ac:dyDescent="0.2">
      <c r="A65" s="5" t="s">
        <v>56</v>
      </c>
      <c r="B65" s="5"/>
      <c r="D65" s="89">
        <f ca="1">NPV(WACC/100,E63:N63)+O63/(1+WACC/100)^10</f>
        <v>7.6612659720277971</v>
      </c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</row>
    <row r="66" spans="1:52" hidden="1" x14ac:dyDescent="0.2">
      <c r="A66" t="s">
        <v>53</v>
      </c>
      <c r="D66" s="16">
        <f ca="1">NetCash</f>
        <v>0</v>
      </c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</row>
    <row r="67" spans="1:52" hidden="1" x14ac:dyDescent="0.2">
      <c r="A67" s="5" t="s">
        <v>57</v>
      </c>
      <c r="B67" s="5"/>
      <c r="D67" s="89">
        <f ca="1">SUM(D65:D66)</f>
        <v>7.6612659720277971</v>
      </c>
      <c r="M67" s="2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</row>
    <row r="68" spans="1:52" hidden="1" x14ac:dyDescent="0.2">
      <c r="A68" t="s">
        <v>52</v>
      </c>
      <c r="D68" s="16">
        <f ca="1">SharesOut</f>
        <v>100</v>
      </c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</row>
    <row r="69" spans="1:52" hidden="1" x14ac:dyDescent="0.2">
      <c r="A69" s="5" t="s">
        <v>58</v>
      </c>
      <c r="B69" s="5"/>
      <c r="D69" s="89">
        <f ca="1">D67/D68</f>
        <v>7.6612659720277976E-2</v>
      </c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</row>
    <row r="70" spans="1:52" ht="3" hidden="1" customHeight="1" x14ac:dyDescent="0.2">
      <c r="A70" s="101"/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</row>
    <row r="71" spans="1:52" ht="3" customHeight="1" x14ac:dyDescent="0.2">
      <c r="A71" s="5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</row>
    <row r="72" spans="1:52" ht="11.25" hidden="1" customHeight="1" x14ac:dyDescent="0.2">
      <c r="A72" s="42" t="s">
        <v>63</v>
      </c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</row>
    <row r="73" spans="1:52" hidden="1" x14ac:dyDescent="0.2">
      <c r="A73" t="s">
        <v>107</v>
      </c>
      <c r="E73" s="15">
        <f ca="1">EBITDA*((1+EBITDACAGR/100)^(COLUMNS($E73:E73)-1))*(1-(TaxRate+Capex-NWC)/100)</f>
        <v>0.6</v>
      </c>
      <c r="F73" s="15">
        <f ca="1">EBITDA*((1+EBITDACAGR/100)^(COLUMNS($E73:F73)-1))*(1-(TaxRate+Capex-NWC)/100)</f>
        <v>0.61199999999999999</v>
      </c>
      <c r="G73" s="15">
        <f ca="1">EBITDA*((1+EBITDACAGR/100)^(COLUMNS($E73:G73)-1))*(1-(TaxRate+Capex-NWC)/100)</f>
        <v>0.62424000000000002</v>
      </c>
      <c r="H73" s="15">
        <f ca="1">EBITDA*((1+EBITDACAGR/100)^(COLUMNS($E73:H73)-1))*(1-(TaxRate+Capex-NWC)/100)</f>
        <v>0.63672479999999998</v>
      </c>
      <c r="I73" s="15">
        <f ca="1">EBITDA*((1+EBITDACAGR/100)^(COLUMNS($E73:I73)-1))*(1-(TaxRate+Capex-NWC)/100)</f>
        <v>0.64945929599999996</v>
      </c>
      <c r="J73" s="15">
        <f ca="1">EBITDA*((1+EBITDACAGR/100)^(COLUMNS($E73:J73)-1))*(1-(TaxRate+Capex-NWC)/100)</f>
        <v>0.66244848191999994</v>
      </c>
      <c r="K73" s="15">
        <f ca="1">EBITDA*((1+EBITDACAGR/100)^(COLUMNS($E73:K73)-1))*(1-(TaxRate+Capex-NWC)/100)</f>
        <v>0.6756974515584</v>
      </c>
      <c r="L73" s="15">
        <f ca="1">EBITDA*((1+EBITDACAGR/100)^(COLUMNS($E73:L73)-1))*(1-(TaxRate+Capex-NWC)/100)</f>
        <v>0.68921140058956787</v>
      </c>
      <c r="M73" s="15">
        <f ca="1">EBITDA*((1+EBITDACAGR/100)^(COLUMNS($E73:M73)-1))*(1-(TaxRate+Capex-NWC)/100)</f>
        <v>0.70299562860135933</v>
      </c>
      <c r="N73" s="15">
        <f ca="1">EBITDA*((1+EBITDACAGR/100)^(COLUMNS($E73:N73)-1))*(1-(TaxRate+Capex-NWC)/100)</f>
        <v>0.71705554117338643</v>
      </c>
      <c r="O73" s="15">
        <f ca="1">EBITDA*((1+EBITDACAGR/100)^(COLUMNS($E73:N73)-1))*EBITDAMultiple</f>
        <v>9.5607405489784867</v>
      </c>
    </row>
    <row r="74" spans="1:52" ht="3" hidden="1" customHeight="1" x14ac:dyDescent="0.2"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</row>
    <row r="75" spans="1:52" hidden="1" x14ac:dyDescent="0.2">
      <c r="A75" t="s">
        <v>52</v>
      </c>
      <c r="E75" s="16">
        <f ca="1">SharesOut</f>
        <v>100</v>
      </c>
      <c r="F75" s="16">
        <f ca="1">SharesOut</f>
        <v>100</v>
      </c>
      <c r="G75" s="16">
        <f ca="1">SharesOut</f>
        <v>100</v>
      </c>
      <c r="H75" s="16">
        <f ca="1">SharesOut</f>
        <v>100</v>
      </c>
      <c r="I75" s="16">
        <f ca="1">SharesOut</f>
        <v>100</v>
      </c>
      <c r="J75" s="16">
        <f ca="1">SharesOut</f>
        <v>100</v>
      </c>
      <c r="K75" s="16">
        <f ca="1">SharesOut</f>
        <v>100</v>
      </c>
      <c r="L75" s="16">
        <f ca="1">SharesOut</f>
        <v>100</v>
      </c>
      <c r="M75" s="16">
        <f ca="1">SharesOut</f>
        <v>100</v>
      </c>
      <c r="N75" s="16">
        <f ca="1">SharesOut</f>
        <v>100</v>
      </c>
      <c r="O75" s="16">
        <f ca="1">SharesOut</f>
        <v>100</v>
      </c>
    </row>
    <row r="76" spans="1:52" hidden="1" x14ac:dyDescent="0.2">
      <c r="A76" s="87" t="s">
        <v>59</v>
      </c>
      <c r="E76" s="15">
        <f ca="1">E73/SharesOut</f>
        <v>6.0000000000000001E-3</v>
      </c>
      <c r="F76" s="15">
        <f ca="1">F73/SharesOut</f>
        <v>6.1199999999999996E-3</v>
      </c>
      <c r="G76" s="15">
        <f ca="1">G73/SharesOut</f>
        <v>6.2424000000000004E-3</v>
      </c>
      <c r="H76" s="15">
        <f ca="1">H73/SharesOut</f>
        <v>6.3672479999999998E-3</v>
      </c>
      <c r="I76" s="15">
        <f ca="1">I73/SharesOut</f>
        <v>6.4945929600000001E-3</v>
      </c>
      <c r="J76" s="15">
        <f ca="1">J73/SharesOut</f>
        <v>6.6244848191999994E-3</v>
      </c>
      <c r="K76" s="15">
        <f ca="1">K73/SharesOut</f>
        <v>6.7569745155839998E-3</v>
      </c>
      <c r="L76" s="15">
        <f ca="1">L73/SharesOut</f>
        <v>6.8921140058956784E-3</v>
      </c>
      <c r="M76" s="15">
        <f ca="1">M73/SharesOut</f>
        <v>7.0299562860135934E-3</v>
      </c>
      <c r="N76" s="15">
        <f ca="1">N73/SharesOut</f>
        <v>7.1705554117338643E-3</v>
      </c>
      <c r="O76" s="15">
        <f ca="1">O73/SharesOut</f>
        <v>9.5607405489784872E-2</v>
      </c>
    </row>
    <row r="77" spans="1:52" ht="3" hidden="1" customHeight="1" x14ac:dyDescent="0.2"/>
    <row r="78" spans="1:52" hidden="1" x14ac:dyDescent="0.2">
      <c r="A78" s="5" t="s">
        <v>60</v>
      </c>
      <c r="D78" s="89">
        <f ca="1">NPV(WACC/100,E76:N76)+O76/(1+WACC/100)^10</f>
        <v>7.6612659720277976E-2</v>
      </c>
    </row>
    <row r="79" spans="1:52" hidden="1" x14ac:dyDescent="0.2">
      <c r="A79" t="s">
        <v>61</v>
      </c>
      <c r="D79" s="16">
        <f ca="1">NetCash/SharesOut</f>
        <v>0</v>
      </c>
    </row>
    <row r="80" spans="1:52" hidden="1" x14ac:dyDescent="0.2">
      <c r="A80" s="5" t="s">
        <v>58</v>
      </c>
      <c r="D80" s="89">
        <f ca="1">D78+D79</f>
        <v>7.6612659720277976E-2</v>
      </c>
      <c r="AU80" s="38"/>
    </row>
    <row r="81" spans="1:191" hidden="1" x14ac:dyDescent="0.2">
      <c r="A81" t="s">
        <v>52</v>
      </c>
      <c r="D81" s="16">
        <f ca="1">SharesOut</f>
        <v>100</v>
      </c>
      <c r="AU81" s="38"/>
    </row>
    <row r="82" spans="1:191" hidden="1" x14ac:dyDescent="0.2">
      <c r="A82" s="5" t="s">
        <v>57</v>
      </c>
      <c r="D82" s="89">
        <f ca="1">D80*D81</f>
        <v>7.6612659720277971</v>
      </c>
      <c r="AU82" s="38"/>
    </row>
    <row r="83" spans="1:191" ht="3" hidden="1" customHeight="1" x14ac:dyDescent="0.2">
      <c r="A83" s="101"/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</row>
    <row r="84" spans="1:191" ht="3" hidden="1" customHeight="1" x14ac:dyDescent="0.2"/>
    <row r="85" spans="1:191" ht="11.25" hidden="1" customHeight="1" x14ac:dyDescent="0.2">
      <c r="A85" s="42" t="s">
        <v>64</v>
      </c>
      <c r="D85" s="21"/>
      <c r="E85" s="21"/>
      <c r="F85" s="21"/>
      <c r="G85" s="21"/>
      <c r="H85" s="21"/>
      <c r="M85" s="21"/>
      <c r="N85" s="21"/>
      <c r="O85" s="36"/>
      <c r="P85" s="49"/>
      <c r="GI85" s="15"/>
    </row>
    <row r="86" spans="1:191" hidden="1" x14ac:dyDescent="0.2">
      <c r="A86" t="s">
        <v>107</v>
      </c>
      <c r="C86" s="21"/>
      <c r="D86" s="21"/>
      <c r="E86" s="15">
        <f ca="1">EBITDA*((1+EBITDACAGR/100)^(COLUMNS($E86:E86)-1))*(1-(TaxRate+Capex-NWC)/100)</f>
        <v>0.6</v>
      </c>
      <c r="F86" s="15">
        <f ca="1">EBITDA*((1+EBITDACAGR/100)^(COLUMNS($E86:F86)-1))*(1-(TaxRate+Capex-NWC)/100)</f>
        <v>0.61199999999999999</v>
      </c>
      <c r="G86" s="15">
        <f ca="1">EBITDA*((1+EBITDACAGR/100)^(COLUMNS($E86:G86)-1))*(1-(TaxRate+Capex-NWC)/100)</f>
        <v>0.62424000000000002</v>
      </c>
      <c r="H86" s="15">
        <f ca="1">EBITDA*((1+EBITDACAGR/100)^(COLUMNS($E86:H86)-1))*(1-(TaxRate+Capex-NWC)/100)</f>
        <v>0.63672479999999998</v>
      </c>
      <c r="I86" s="15">
        <f ca="1">EBITDA*((1+EBITDACAGR/100)^(COLUMNS($E86:I86)-1))*(1-(TaxRate+Capex-NWC)/100)</f>
        <v>0.64945929599999996</v>
      </c>
      <c r="J86" s="15">
        <f ca="1">EBITDA*((1+EBITDACAGR/100)^(COLUMNS($E86:J86)-1))*(1-(TaxRate+Capex-NWC)/100)</f>
        <v>0.66244848191999994</v>
      </c>
      <c r="K86" s="15">
        <f ca="1">EBITDA*((1+EBITDACAGR/100)^(COLUMNS($E86:K86)-1))*(1-(TaxRate+Capex-NWC)/100)</f>
        <v>0.6756974515584</v>
      </c>
      <c r="L86" s="15">
        <f ca="1">EBITDA*((1+EBITDACAGR/100)^(COLUMNS($E86:L86)-1))*(1-(TaxRate+Capex-NWC)/100)</f>
        <v>0.68921140058956787</v>
      </c>
      <c r="M86" s="15">
        <f ca="1">EBITDA*((1+EBITDACAGR/100)^(COLUMNS($E86:M86)-1))*(1-(TaxRate+Capex-NWC)/100)</f>
        <v>0.70299562860135933</v>
      </c>
      <c r="N86" s="15">
        <f ca="1">EBITDA*((1+EBITDACAGR/100)^(COLUMNS($E86:N86)-1))*(1-(TaxRate+Capex-NWC)/100)</f>
        <v>0.71705554117338643</v>
      </c>
      <c r="O86" s="15">
        <f ca="1">EBITDA*((1+EBITDACAGR/100)^(COLUMNS($E86:N86)-1))*EBITDAMultiple</f>
        <v>9.5607405489784867</v>
      </c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/>
      <c r="EL86" s="15"/>
      <c r="EM86" s="15"/>
      <c r="EN86" s="15"/>
      <c r="EO86" s="15"/>
      <c r="EP86" s="15"/>
      <c r="EQ86" s="15"/>
      <c r="ER86" s="15"/>
      <c r="ES86" s="15"/>
      <c r="ET86" s="15"/>
      <c r="EU86" s="15"/>
      <c r="EV86" s="15"/>
      <c r="EW86" s="15"/>
      <c r="EX86" s="15"/>
      <c r="EY86" s="15"/>
      <c r="EZ86" s="15"/>
      <c r="FA86" s="15"/>
      <c r="FB86" s="15"/>
      <c r="FC86" s="15"/>
      <c r="FD86" s="15"/>
      <c r="FE86" s="15"/>
      <c r="FF86" s="15"/>
      <c r="FG86" s="15"/>
      <c r="FH86" s="15"/>
      <c r="FI86" s="15"/>
      <c r="FJ86" s="15"/>
      <c r="FK86" s="15"/>
      <c r="FL86" s="15"/>
      <c r="FM86" s="15"/>
      <c r="FN86" s="15"/>
      <c r="FO86" s="15"/>
      <c r="FP86" s="15"/>
      <c r="FQ86" s="15"/>
      <c r="FR86" s="15"/>
      <c r="FS86" s="15"/>
      <c r="FT86" s="15"/>
      <c r="FU86" s="15"/>
      <c r="FV86" s="15"/>
      <c r="FW86" s="15"/>
      <c r="FX86" s="15"/>
      <c r="FY86" s="15"/>
      <c r="FZ86" s="15"/>
      <c r="GA86" s="15"/>
      <c r="GB86" s="15"/>
      <c r="GC86" s="15"/>
      <c r="GD86" s="15"/>
      <c r="GE86" s="15"/>
      <c r="GF86" s="15"/>
      <c r="GG86" s="15"/>
      <c r="GH86" s="15"/>
      <c r="GI86" s="15"/>
    </row>
    <row r="87" spans="1:191" ht="3" hidden="1" customHeight="1" x14ac:dyDescent="0.2"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/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/>
      <c r="EW87" s="15"/>
      <c r="EX87" s="15"/>
      <c r="EY87" s="15"/>
      <c r="EZ87" s="15"/>
      <c r="FA87" s="15"/>
      <c r="FB87" s="15"/>
      <c r="FC87" s="15"/>
      <c r="FD87" s="15"/>
      <c r="FE87" s="15"/>
      <c r="FF87" s="15"/>
      <c r="FG87" s="15"/>
      <c r="FH87" s="15"/>
      <c r="FI87" s="15"/>
      <c r="FJ87" s="15"/>
      <c r="FK87" s="15"/>
      <c r="FL87" s="15"/>
      <c r="FM87" s="15"/>
      <c r="FN87" s="15"/>
      <c r="FO87" s="15"/>
      <c r="FP87" s="15"/>
      <c r="FQ87" s="15"/>
      <c r="FR87" s="15"/>
      <c r="FS87" s="15"/>
      <c r="FT87" s="15"/>
      <c r="FU87" s="15"/>
      <c r="FV87" s="15"/>
      <c r="FW87" s="15"/>
      <c r="FX87" s="15"/>
      <c r="FY87" s="15"/>
      <c r="FZ87" s="15"/>
      <c r="GA87" s="15"/>
      <c r="GB87" s="15"/>
      <c r="GC87" s="15"/>
      <c r="GD87" s="15"/>
      <c r="GE87" s="15"/>
      <c r="GF87" s="15"/>
      <c r="GG87" s="15"/>
      <c r="GH87" s="32"/>
      <c r="GI87" s="15"/>
    </row>
    <row r="88" spans="1:191" ht="11.25" hidden="1" customHeight="1" x14ac:dyDescent="0.2">
      <c r="A88" s="87" t="s">
        <v>65</v>
      </c>
      <c r="E88" s="16">
        <f ca="1">SharesOut</f>
        <v>100</v>
      </c>
      <c r="F88" s="16">
        <f ca="1">E88*1.02</f>
        <v>102</v>
      </c>
      <c r="G88" s="16">
        <f t="shared" ref="G88:N88" ca="1" si="4">F88*1.02</f>
        <v>104.04</v>
      </c>
      <c r="H88" s="16">
        <f t="shared" ca="1" si="4"/>
        <v>106.1208</v>
      </c>
      <c r="I88" s="16">
        <f t="shared" ca="1" si="4"/>
        <v>108.243216</v>
      </c>
      <c r="J88" s="16">
        <f t="shared" ca="1" si="4"/>
        <v>110.40808032000001</v>
      </c>
      <c r="K88" s="16">
        <f t="shared" ca="1" si="4"/>
        <v>112.61624192640001</v>
      </c>
      <c r="L88" s="16">
        <f t="shared" ca="1" si="4"/>
        <v>114.868566764928</v>
      </c>
      <c r="M88" s="16">
        <f t="shared" ca="1" si="4"/>
        <v>117.16593810022657</v>
      </c>
      <c r="N88" s="16">
        <f t="shared" ca="1" si="4"/>
        <v>119.5092568622311</v>
      </c>
      <c r="O88" s="16">
        <f ca="1">N88*1</f>
        <v>119.5092568622311</v>
      </c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  <c r="EC88" s="16"/>
      <c r="ED88" s="16"/>
      <c r="EE88" s="16"/>
      <c r="EF88" s="16"/>
      <c r="EG88" s="16"/>
      <c r="EH88" s="16"/>
      <c r="EI88" s="16"/>
      <c r="EJ88" s="16"/>
      <c r="EK88" s="16"/>
      <c r="EL88" s="16"/>
      <c r="EM88" s="16"/>
      <c r="EN88" s="16"/>
      <c r="EO88" s="16"/>
      <c r="EP88" s="16"/>
      <c r="EQ88" s="16"/>
      <c r="ER88" s="16"/>
      <c r="ES88" s="16"/>
      <c r="ET88" s="16"/>
      <c r="EU88" s="16"/>
      <c r="EV88" s="16"/>
      <c r="EW88" s="16"/>
      <c r="EX88" s="16"/>
      <c r="EY88" s="16"/>
      <c r="EZ88" s="16"/>
      <c r="FA88" s="16"/>
      <c r="FB88" s="16"/>
      <c r="FC88" s="16"/>
      <c r="FD88" s="16"/>
      <c r="FE88" s="16"/>
      <c r="FF88" s="16"/>
      <c r="FG88" s="16"/>
      <c r="FH88" s="16"/>
      <c r="FI88" s="16"/>
      <c r="FJ88" s="16"/>
      <c r="FK88" s="16"/>
      <c r="FL88" s="16"/>
      <c r="FM88" s="16"/>
      <c r="FN88" s="16"/>
      <c r="FO88" s="16"/>
      <c r="FP88" s="16"/>
      <c r="FQ88" s="16"/>
      <c r="FR88" s="16"/>
      <c r="FS88" s="16"/>
      <c r="FT88" s="16"/>
      <c r="FU88" s="16"/>
      <c r="FV88" s="16"/>
      <c r="FW88" s="16"/>
      <c r="FX88" s="16"/>
      <c r="FY88" s="16"/>
      <c r="FZ88" s="16"/>
      <c r="GA88" s="16"/>
      <c r="GB88" s="16"/>
      <c r="GC88" s="16"/>
      <c r="GD88" s="16"/>
      <c r="GE88" s="16"/>
      <c r="GF88" s="16"/>
      <c r="GG88" s="16"/>
      <c r="GI88" s="15"/>
    </row>
    <row r="89" spans="1:191" hidden="1" x14ac:dyDescent="0.2">
      <c r="A89" s="87" t="s">
        <v>59</v>
      </c>
      <c r="E89" s="15">
        <f ca="1">E86/E88</f>
        <v>6.0000000000000001E-3</v>
      </c>
      <c r="F89" s="15">
        <f ca="1">F86/F88</f>
        <v>6.0000000000000001E-3</v>
      </c>
      <c r="G89" s="15">
        <f ca="1">G86/G88</f>
        <v>6.0000000000000001E-3</v>
      </c>
      <c r="H89" s="15">
        <f ca="1">H86/H88</f>
        <v>5.9999999999999993E-3</v>
      </c>
      <c r="I89" s="15">
        <f ca="1">I86/I88</f>
        <v>5.9999999999999993E-3</v>
      </c>
      <c r="J89" s="15">
        <f ca="1">J86/J88</f>
        <v>5.9999999999999993E-3</v>
      </c>
      <c r="K89" s="15">
        <f ca="1">K86/K88</f>
        <v>5.9999999999999993E-3</v>
      </c>
      <c r="L89" s="15">
        <f ca="1">L86/L88</f>
        <v>5.9999999999999984E-3</v>
      </c>
      <c r="M89" s="15">
        <f ca="1">M86/M88</f>
        <v>5.9999999999999993E-3</v>
      </c>
      <c r="N89" s="15">
        <f ca="1">N86/N88</f>
        <v>5.9999999999999984E-3</v>
      </c>
      <c r="O89" s="15">
        <f ca="1">O86/O88</f>
        <v>7.9999999999999988E-2</v>
      </c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  <c r="DI89" s="15"/>
      <c r="DJ89" s="15"/>
      <c r="DK89" s="15"/>
      <c r="DL89" s="15"/>
      <c r="DM89" s="15"/>
      <c r="DN89" s="15"/>
      <c r="DO89" s="15"/>
      <c r="DP89" s="15"/>
      <c r="DQ89" s="15"/>
      <c r="DR89" s="15"/>
      <c r="DS89" s="15"/>
      <c r="DT89" s="15"/>
      <c r="DU89" s="15"/>
      <c r="DV89" s="15"/>
      <c r="DW89" s="15"/>
      <c r="DX89" s="15"/>
      <c r="DY89" s="15"/>
      <c r="DZ89" s="15"/>
      <c r="EA89" s="15"/>
      <c r="EB89" s="15"/>
      <c r="EC89" s="15"/>
      <c r="ED89" s="15"/>
      <c r="EE89" s="15"/>
      <c r="EF89" s="15"/>
      <c r="EG89" s="15"/>
      <c r="EH89" s="15"/>
      <c r="EI89" s="15"/>
      <c r="EJ89" s="15"/>
      <c r="EK89" s="15"/>
      <c r="EL89" s="15"/>
      <c r="EM89" s="15"/>
      <c r="EN89" s="15"/>
      <c r="EO89" s="15"/>
      <c r="EP89" s="15"/>
      <c r="EQ89" s="15"/>
      <c r="ER89" s="15"/>
      <c r="ES89" s="15"/>
      <c r="ET89" s="15"/>
      <c r="EU89" s="15"/>
      <c r="EV89" s="15"/>
      <c r="EW89" s="15"/>
      <c r="EX89" s="15"/>
      <c r="EY89" s="15"/>
      <c r="EZ89" s="15"/>
      <c r="FA89" s="15"/>
      <c r="FB89" s="15"/>
      <c r="FC89" s="15"/>
      <c r="FD89" s="15"/>
      <c r="FE89" s="15"/>
      <c r="FF89" s="15"/>
      <c r="FG89" s="15"/>
      <c r="FH89" s="15"/>
      <c r="FI89" s="15"/>
      <c r="FJ89" s="15"/>
      <c r="FK89" s="15"/>
      <c r="FL89" s="15"/>
      <c r="FM89" s="15"/>
      <c r="FN89" s="15"/>
      <c r="FO89" s="15"/>
      <c r="FP89" s="15"/>
      <c r="FQ89" s="15"/>
      <c r="FR89" s="15"/>
      <c r="FS89" s="15"/>
      <c r="FT89" s="15"/>
      <c r="FU89" s="15"/>
      <c r="FV89" s="15"/>
      <c r="FW89" s="15"/>
      <c r="FX89" s="15"/>
      <c r="FY89" s="15"/>
      <c r="FZ89" s="15"/>
      <c r="GA89" s="15"/>
      <c r="GB89" s="15"/>
      <c r="GC89" s="15"/>
      <c r="GD89" s="15"/>
      <c r="GE89" s="15"/>
      <c r="GF89" s="15"/>
      <c r="GG89" s="15"/>
    </row>
    <row r="90" spans="1:191" ht="3" hidden="1" customHeight="1" x14ac:dyDescent="0.2">
      <c r="N90" s="36"/>
      <c r="O90" s="15"/>
      <c r="P90" s="16"/>
      <c r="GI90" s="16"/>
    </row>
    <row r="91" spans="1:191" hidden="1" x14ac:dyDescent="0.2">
      <c r="A91" s="87" t="s">
        <v>66</v>
      </c>
      <c r="E91" s="16">
        <f ca="1">SharesOut</f>
        <v>100</v>
      </c>
      <c r="F91" s="16">
        <f ca="1">E91*1.05</f>
        <v>105</v>
      </c>
      <c r="G91" s="16">
        <f t="shared" ref="G91:N91" ca="1" si="5">F91*1.05</f>
        <v>110.25</v>
      </c>
      <c r="H91" s="16">
        <f t="shared" ca="1" si="5"/>
        <v>115.7625</v>
      </c>
      <c r="I91" s="16">
        <f t="shared" ca="1" si="5"/>
        <v>121.55062500000001</v>
      </c>
      <c r="J91" s="16">
        <f t="shared" ca="1" si="5"/>
        <v>127.62815625000002</v>
      </c>
      <c r="K91" s="16">
        <f t="shared" ca="1" si="5"/>
        <v>134.00956406250003</v>
      </c>
      <c r="L91" s="16">
        <f t="shared" ca="1" si="5"/>
        <v>140.71004226562505</v>
      </c>
      <c r="M91" s="16">
        <f t="shared" ca="1" si="5"/>
        <v>147.74554437890632</v>
      </c>
      <c r="N91" s="16">
        <f t="shared" ca="1" si="5"/>
        <v>155.13282159785163</v>
      </c>
      <c r="O91" s="16">
        <f ca="1">N91</f>
        <v>155.13282159785163</v>
      </c>
      <c r="GI91" s="15"/>
    </row>
    <row r="92" spans="1:191" hidden="1" x14ac:dyDescent="0.2">
      <c r="A92" s="87" t="s">
        <v>59</v>
      </c>
      <c r="E92" s="15">
        <f ca="1">E$86/E91</f>
        <v>6.0000000000000001E-3</v>
      </c>
      <c r="F92" s="15">
        <f t="shared" ref="F92:N92" ca="1" si="6">F$86/F91</f>
        <v>5.8285714285714286E-3</v>
      </c>
      <c r="G92" s="15">
        <f t="shared" ca="1" si="6"/>
        <v>5.6620408163265308E-3</v>
      </c>
      <c r="H92" s="15">
        <f t="shared" ca="1" si="6"/>
        <v>5.5002682215743439E-3</v>
      </c>
      <c r="I92" s="15">
        <f t="shared" ca="1" si="6"/>
        <v>5.3431177009579337E-3</v>
      </c>
      <c r="J92" s="15">
        <f t="shared" ca="1" si="6"/>
        <v>5.1904571952162779E-3</v>
      </c>
      <c r="K92" s="15">
        <f t="shared" ca="1" si="6"/>
        <v>5.0421584182100982E-3</v>
      </c>
      <c r="L92" s="15">
        <f t="shared" ca="1" si="6"/>
        <v>4.8980967491183795E-3</v>
      </c>
      <c r="M92" s="15">
        <f t="shared" ca="1" si="6"/>
        <v>4.7581511277149978E-3</v>
      </c>
      <c r="N92" s="15">
        <f t="shared" ca="1" si="6"/>
        <v>4.6222039526374256E-3</v>
      </c>
      <c r="O92" s="15">
        <f ca="1">O86/O91</f>
        <v>6.1629386035165684E-2</v>
      </c>
    </row>
    <row r="93" spans="1:191" ht="3" hidden="1" customHeight="1" x14ac:dyDescent="0.2">
      <c r="M93" s="16"/>
      <c r="GI93" s="16"/>
    </row>
    <row r="94" spans="1:191" hidden="1" x14ac:dyDescent="0.2">
      <c r="A94" s="87" t="s">
        <v>71</v>
      </c>
      <c r="E94" s="16">
        <f ca="1">SharesOut</f>
        <v>100</v>
      </c>
      <c r="F94" s="16">
        <f ca="1">E94*1.1</f>
        <v>110.00000000000001</v>
      </c>
      <c r="G94" s="16">
        <f t="shared" ref="G94:N94" ca="1" si="7">F94*1.1</f>
        <v>121.00000000000003</v>
      </c>
      <c r="H94" s="16">
        <f t="shared" ca="1" si="7"/>
        <v>133.10000000000005</v>
      </c>
      <c r="I94" s="16">
        <f t="shared" ca="1" si="7"/>
        <v>146.41000000000008</v>
      </c>
      <c r="J94" s="16">
        <f t="shared" ca="1" si="7"/>
        <v>161.0510000000001</v>
      </c>
      <c r="K94" s="16">
        <f t="shared" ca="1" si="7"/>
        <v>177.15610000000012</v>
      </c>
      <c r="L94" s="16">
        <f t="shared" ca="1" si="7"/>
        <v>194.87171000000015</v>
      </c>
      <c r="M94" s="16">
        <f t="shared" ca="1" si="7"/>
        <v>214.3588810000002</v>
      </c>
      <c r="N94" s="16">
        <f t="shared" ca="1" si="7"/>
        <v>235.79476910000022</v>
      </c>
      <c r="O94" s="16">
        <f ca="1">N94</f>
        <v>235.79476910000022</v>
      </c>
      <c r="GI94" s="15"/>
    </row>
    <row r="95" spans="1:191" hidden="1" x14ac:dyDescent="0.2">
      <c r="A95" s="87" t="s">
        <v>59</v>
      </c>
      <c r="E95" s="15">
        <f ca="1">E$86/E94</f>
        <v>6.0000000000000001E-3</v>
      </c>
      <c r="F95" s="15">
        <f t="shared" ref="F95:N95" ca="1" si="8">F$86/F94</f>
        <v>5.5636363636363626E-3</v>
      </c>
      <c r="G95" s="15">
        <f t="shared" ca="1" si="8"/>
        <v>5.1590082644628089E-3</v>
      </c>
      <c r="H95" s="15">
        <f t="shared" ca="1" si="8"/>
        <v>4.7838076634109669E-3</v>
      </c>
      <c r="I95" s="15">
        <f t="shared" ca="1" si="8"/>
        <v>4.4358943787992594E-3</v>
      </c>
      <c r="J95" s="15">
        <f t="shared" ca="1" si="8"/>
        <v>4.1132838785229494E-3</v>
      </c>
      <c r="K95" s="15">
        <f t="shared" ca="1" si="8"/>
        <v>3.8141359600849167E-3</v>
      </c>
      <c r="L95" s="15">
        <f t="shared" ca="1" si="8"/>
        <v>3.5367442538969218E-3</v>
      </c>
      <c r="M95" s="15">
        <f t="shared" ca="1" si="8"/>
        <v>3.2795264899771457E-3</v>
      </c>
      <c r="N95" s="15">
        <f t="shared" ca="1" si="8"/>
        <v>3.0410154725242621E-3</v>
      </c>
      <c r="O95" s="15">
        <f ca="1">O86/O94</f>
        <v>4.0546872966990166E-2</v>
      </c>
    </row>
    <row r="96" spans="1:191" ht="3" hidden="1" customHeight="1" x14ac:dyDescent="0.2"/>
    <row r="97" spans="1:191" ht="11.25" hidden="1" customHeight="1" x14ac:dyDescent="0.2">
      <c r="D97" s="39" t="s">
        <v>70</v>
      </c>
      <c r="E97" s="92" t="s">
        <v>67</v>
      </c>
      <c r="F97" s="92" t="s">
        <v>68</v>
      </c>
      <c r="G97" s="92" t="s">
        <v>69</v>
      </c>
      <c r="I97" s="97" t="s">
        <v>73</v>
      </c>
      <c r="J97" s="97" t="s">
        <v>74</v>
      </c>
      <c r="K97" s="39" t="s">
        <v>75</v>
      </c>
      <c r="L97" s="39" t="s">
        <v>76</v>
      </c>
      <c r="M97" s="39" t="s">
        <v>77</v>
      </c>
    </row>
    <row r="98" spans="1:191" hidden="1" x14ac:dyDescent="0.2">
      <c r="A98" s="5" t="s">
        <v>60</v>
      </c>
      <c r="D98" s="89">
        <f ca="1">NPV(WACC/100,E76:N76)+O76/(1+WACC/100)^10</f>
        <v>7.6612659720277976E-2</v>
      </c>
      <c r="E98" s="89">
        <f ca="1">NPV(WACC/100,E89:N89)+O89/(1+WACC/100)^10</f>
        <v>6.7710865788590591E-2</v>
      </c>
      <c r="F98" s="89">
        <f ca="1">NPV(WACC/100,E92:N92)+O92/(1+WACC/100)^10</f>
        <v>5.6963011694258714E-2</v>
      </c>
      <c r="G98" s="89">
        <f ca="1">NPV(WACC/100,E95:N95)+O95/(1+WACC/100)^10</f>
        <v>4.4075248618444349E-2</v>
      </c>
      <c r="I98" s="89">
        <f ca="1">NPV(WACC/100,B155:K155)+L155/(1+WACC/100)^10</f>
        <v>6.9808235281955774E-2</v>
      </c>
      <c r="J98" s="89">
        <f ca="1">NPV(WACC/100,B157:K157)+L157/(1+WACC/100)^10</f>
        <v>6.6920048042357239E-2</v>
      </c>
      <c r="K98" s="89">
        <f ca="1">NPV(WACC/100,B159:K159)+L159/(1+WACC/100)^10</f>
        <v>5.8717728754473154E-2</v>
      </c>
      <c r="L98" s="89">
        <f ca="1">NPV(WACC/100,B161:K161)+L161/(1+WACC/100)^10</f>
        <v>4.0680307241617433E-2</v>
      </c>
      <c r="M98" s="89">
        <f ca="1">NPV(WACC/100,B163:K163)+L163/(1+WACC/100)^10</f>
        <v>4.9836253567119931E-2</v>
      </c>
    </row>
    <row r="99" spans="1:191" hidden="1" x14ac:dyDescent="0.2">
      <c r="A99" t="s">
        <v>61</v>
      </c>
      <c r="D99" s="16">
        <f ca="1">NetCash/SharesOut</f>
        <v>0</v>
      </c>
      <c r="E99" s="16">
        <f ca="1">NetCash/SharesOut</f>
        <v>0</v>
      </c>
      <c r="F99" s="16">
        <f ca="1">NetCash/SharesOut</f>
        <v>0</v>
      </c>
      <c r="G99" s="16">
        <f ca="1">NetCash/SharesOut</f>
        <v>0</v>
      </c>
      <c r="I99" s="16">
        <f ca="1">NetCash/SharesOut</f>
        <v>0</v>
      </c>
      <c r="J99" s="16">
        <f ca="1">NetCash/SharesOut</f>
        <v>0</v>
      </c>
      <c r="K99" s="16">
        <f ca="1">NetCash/SharesOut</f>
        <v>0</v>
      </c>
      <c r="L99" s="16">
        <f ca="1">NetCash/SharesOut</f>
        <v>0</v>
      </c>
      <c r="M99" s="16">
        <f ca="1">NetCash/SharesOut</f>
        <v>0</v>
      </c>
    </row>
    <row r="100" spans="1:191" hidden="1" x14ac:dyDescent="0.2">
      <c r="A100" s="5" t="s">
        <v>58</v>
      </c>
      <c r="D100" s="89">
        <f ca="1">D98+D99</f>
        <v>7.6612659720277976E-2</v>
      </c>
      <c r="E100" s="89">
        <f ca="1">E98+E99</f>
        <v>6.7710865788590591E-2</v>
      </c>
      <c r="F100" s="89">
        <f ca="1">F98+F99</f>
        <v>5.6963011694258714E-2</v>
      </c>
      <c r="G100" s="89">
        <f ca="1">G98+G99</f>
        <v>4.4075248618444349E-2</v>
      </c>
      <c r="I100" s="89">
        <f t="shared" ref="I100:M100" ca="1" si="9">I98+I99</f>
        <v>6.9808235281955774E-2</v>
      </c>
      <c r="J100" s="89">
        <f t="shared" ca="1" si="9"/>
        <v>6.6920048042357239E-2</v>
      </c>
      <c r="K100" s="89">
        <f t="shared" ca="1" si="9"/>
        <v>5.8717728754473154E-2</v>
      </c>
      <c r="L100" s="89">
        <f t="shared" ca="1" si="9"/>
        <v>4.0680307241617433E-2</v>
      </c>
      <c r="M100" s="89">
        <f t="shared" ca="1" si="9"/>
        <v>4.9836253567119931E-2</v>
      </c>
    </row>
    <row r="101" spans="1:191" hidden="1" x14ac:dyDescent="0.2">
      <c r="A101" t="s">
        <v>52</v>
      </c>
      <c r="D101" s="16">
        <f ca="1">SharesOut</f>
        <v>100</v>
      </c>
      <c r="E101" s="16">
        <f ca="1">SharesOut</f>
        <v>100</v>
      </c>
      <c r="F101" s="16">
        <f ca="1">SharesOut</f>
        <v>100</v>
      </c>
      <c r="G101" s="16">
        <f ca="1">SharesOut</f>
        <v>100</v>
      </c>
      <c r="I101" s="16">
        <f ca="1">SharesOut</f>
        <v>100</v>
      </c>
      <c r="J101" s="16">
        <f ca="1">SharesOut</f>
        <v>100</v>
      </c>
      <c r="K101" s="16">
        <f ca="1">SharesOut</f>
        <v>100</v>
      </c>
      <c r="L101" s="16">
        <f ca="1">SharesOut</f>
        <v>100</v>
      </c>
      <c r="M101" s="16">
        <f ca="1">SharesOut</f>
        <v>100</v>
      </c>
    </row>
    <row r="102" spans="1:191" hidden="1" x14ac:dyDescent="0.2">
      <c r="A102" s="5" t="s">
        <v>57</v>
      </c>
      <c r="D102" s="89">
        <f ca="1">D100*D101</f>
        <v>7.6612659720277971</v>
      </c>
      <c r="E102" s="89">
        <f ca="1">E100*E101</f>
        <v>6.7710865788590588</v>
      </c>
      <c r="F102" s="89">
        <f ca="1">F100*F101</f>
        <v>5.6963011694258716</v>
      </c>
      <c r="G102" s="89">
        <f ca="1">G100*G101</f>
        <v>4.4075248618444345</v>
      </c>
      <c r="I102" s="89">
        <f t="shared" ref="I102:M102" ca="1" si="10">I100*I101</f>
        <v>6.9808235281955771</v>
      </c>
      <c r="J102" s="89">
        <f t="shared" ca="1" si="10"/>
        <v>6.6920048042357241</v>
      </c>
      <c r="K102" s="89">
        <f t="shared" ca="1" si="10"/>
        <v>5.8717728754473155</v>
      </c>
      <c r="L102" s="89">
        <f t="shared" ca="1" si="10"/>
        <v>4.0680307241617433</v>
      </c>
      <c r="M102" s="89">
        <f t="shared" ca="1" si="10"/>
        <v>4.9836253567119932</v>
      </c>
    </row>
    <row r="103" spans="1:191" ht="3" hidden="1" customHeight="1" x14ac:dyDescent="0.2">
      <c r="A103" s="5"/>
      <c r="D103" s="89"/>
      <c r="E103" s="89"/>
      <c r="F103" s="89"/>
      <c r="G103" s="89"/>
      <c r="I103" s="89"/>
      <c r="J103" s="89"/>
      <c r="K103" s="89"/>
      <c r="L103" s="89"/>
      <c r="M103" s="89"/>
    </row>
    <row r="104" spans="1:191" hidden="1" x14ac:dyDescent="0.2">
      <c r="A104" s="94" t="s">
        <v>100</v>
      </c>
      <c r="B104" s="94"/>
      <c r="C104" s="94"/>
      <c r="D104" s="94"/>
      <c r="E104" s="95">
        <f ca="1">(E102/$D102-1)*100</f>
        <v>-11.619220588593194</v>
      </c>
      <c r="F104" s="95">
        <f ca="1">(F102/$D102-1)*100</f>
        <v>-25.648043153393296</v>
      </c>
      <c r="G104" s="95">
        <f ca="1">(G102/$D102-1)*100</f>
        <v>-42.470018950695135</v>
      </c>
      <c r="I104" s="95">
        <f ca="1">(I102/$D102-1)*100</f>
        <v>-8.8815927591679671</v>
      </c>
      <c r="J104" s="95">
        <f ca="1">(J102/$D102-1)*100</f>
        <v>-12.651449138183713</v>
      </c>
      <c r="K104" s="95">
        <f ca="1">(K102/$D102-1)*100</f>
        <v>-23.357668342466319</v>
      </c>
      <c r="L104" s="95">
        <f ca="1">(L102/$D102-1)*100</f>
        <v>-46.901324937489285</v>
      </c>
      <c r="M104" s="95">
        <f ca="1">(M102/$D102-1)*100</f>
        <v>-34.950367538370173</v>
      </c>
      <c r="Q104" s="21"/>
    </row>
    <row r="105" spans="1:191" ht="3" hidden="1" customHeight="1" x14ac:dyDescent="0.2">
      <c r="A105" s="101"/>
      <c r="B105" s="101"/>
      <c r="C105" s="101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</row>
    <row r="106" spans="1:191" ht="3" hidden="1" customHeight="1" x14ac:dyDescent="0.2"/>
    <row r="107" spans="1:191" ht="11.25" customHeight="1" x14ac:dyDescent="0.2">
      <c r="A107" s="42" t="s">
        <v>102</v>
      </c>
      <c r="D107" s="21"/>
      <c r="E107" s="21"/>
      <c r="F107" s="21"/>
      <c r="G107" s="21"/>
      <c r="H107" s="21"/>
      <c r="M107" s="21"/>
      <c r="N107" s="21"/>
      <c r="O107" s="36"/>
      <c r="P107" s="49"/>
      <c r="GI107" s="15">
        <f ca="1">EBITDA*((1+EBITDACAGR/100)^(COLUMNS($E108:N108)-1))*EBITDAMultiple</f>
        <v>9.5607405489784867</v>
      </c>
    </row>
    <row r="108" spans="1:191" x14ac:dyDescent="0.2">
      <c r="A108" t="s">
        <v>107</v>
      </c>
      <c r="C108" s="21"/>
      <c r="D108" s="21"/>
      <c r="E108" s="15">
        <f ca="1">EBITDA*((1+EBITDACAGR/100)^(COLUMNS($E108:E108)-1))*(1-(TaxRate+Capex-NWC)/100)</f>
        <v>0.6</v>
      </c>
      <c r="F108" s="15">
        <f ca="1">EBITDA*((1+EBITDACAGR/100)^(COLUMNS($E108:F108)-1))*(1-(TaxRate+Capex-NWC)/100)</f>
        <v>0.61199999999999999</v>
      </c>
      <c r="G108" s="15">
        <f ca="1">EBITDA*((1+EBITDACAGR/100)^(COLUMNS($E108:G108)-1))*(1-(TaxRate+Capex-NWC)/100)</f>
        <v>0.62424000000000002</v>
      </c>
      <c r="H108" s="15">
        <f ca="1">EBITDA*((1+EBITDACAGR/100)^(COLUMNS($E108:H108)-1))*(1-(TaxRate+Capex-NWC)/100)</f>
        <v>0.63672479999999998</v>
      </c>
      <c r="I108" s="15">
        <f ca="1">EBITDA*((1+EBITDACAGR/100)^(COLUMNS($E108:I108)-1))*(1-(TaxRate+Capex-NWC)/100)</f>
        <v>0.64945929599999996</v>
      </c>
      <c r="J108" s="15">
        <f ca="1">EBITDA*((1+EBITDACAGR/100)^(COLUMNS($E108:J108)-1))*(1-(TaxRate+Capex-NWC)/100)</f>
        <v>0.66244848191999994</v>
      </c>
      <c r="K108" s="15">
        <f ca="1">EBITDA*((1+EBITDACAGR/100)^(COLUMNS($E108:K108)-1))*(1-(TaxRate+Capex-NWC)/100)</f>
        <v>0.6756974515584</v>
      </c>
      <c r="L108" s="15">
        <f ca="1">EBITDA*((1+EBITDACAGR/100)^(COLUMNS($E108:L108)-1))*(1-(TaxRate+Capex-NWC)/100)</f>
        <v>0.68921140058956787</v>
      </c>
      <c r="M108" s="15">
        <f ca="1">EBITDA*((1+EBITDACAGR/100)^(COLUMNS($E108:M108)-1))*(1-(TaxRate+Capex-NWC)/100)</f>
        <v>0.70299562860135933</v>
      </c>
      <c r="N108" s="15">
        <f ca="1">EBITDA*((1+EBITDACAGR/100)^(COLUMNS($E108:N108)-1))*(1-(TaxRate+Capex-NWC)/100)</f>
        <v>0.71705554117338643</v>
      </c>
      <c r="O108" s="15">
        <f ca="1">EBITDA*((1+EBITDACAGR/100)^(COLUMNS($E108:N108)-1))*EBITDAMultiple</f>
        <v>9.5607405489784867</v>
      </c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  <c r="DT108" s="15"/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15"/>
      <c r="EF108" s="15"/>
      <c r="EG108" s="15"/>
      <c r="EH108" s="15"/>
      <c r="EI108" s="15"/>
      <c r="EJ108" s="15"/>
      <c r="EK108" s="15"/>
      <c r="EL108" s="15"/>
      <c r="EM108" s="15"/>
      <c r="EN108" s="15"/>
      <c r="EO108" s="15"/>
      <c r="EP108" s="15"/>
      <c r="EQ108" s="15"/>
      <c r="ER108" s="15"/>
      <c r="ES108" s="15"/>
      <c r="ET108" s="15"/>
      <c r="EU108" s="15"/>
      <c r="EV108" s="15"/>
      <c r="EW108" s="15"/>
      <c r="EX108" s="15"/>
      <c r="EY108" s="15"/>
      <c r="EZ108" s="15"/>
      <c r="FA108" s="15"/>
      <c r="FB108" s="15"/>
      <c r="FC108" s="15"/>
      <c r="FD108" s="15"/>
      <c r="FE108" s="15"/>
      <c r="FF108" s="15"/>
      <c r="FG108" s="15"/>
      <c r="FH108" s="15"/>
      <c r="FI108" s="15"/>
      <c r="FJ108" s="15"/>
      <c r="FK108" s="15"/>
      <c r="FL108" s="15"/>
      <c r="FM108" s="15"/>
      <c r="FN108" s="15"/>
      <c r="FO108" s="15"/>
      <c r="FP108" s="15"/>
      <c r="FQ108" s="15"/>
      <c r="FR108" s="15"/>
      <c r="FS108" s="15"/>
      <c r="FT108" s="15"/>
      <c r="FU108" s="15"/>
      <c r="FV108" s="15"/>
      <c r="FW108" s="15"/>
      <c r="FX108" s="15"/>
      <c r="FY108" s="15"/>
      <c r="FZ108" s="15"/>
      <c r="GA108" s="15"/>
      <c r="GB108" s="15"/>
      <c r="GC108" s="15"/>
      <c r="GD108" s="15"/>
      <c r="GE108" s="15"/>
      <c r="GF108" s="15"/>
      <c r="GG108" s="15"/>
      <c r="GH108" s="15"/>
      <c r="GI108" s="15"/>
    </row>
    <row r="109" spans="1:191" ht="3" customHeight="1" x14ac:dyDescent="0.2"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S109" s="15"/>
      <c r="DT109" s="15"/>
      <c r="DU109" s="15"/>
      <c r="DV109" s="15"/>
      <c r="DW109" s="15"/>
      <c r="DX109" s="15"/>
      <c r="DY109" s="15"/>
      <c r="DZ109" s="15"/>
      <c r="EA109" s="15"/>
      <c r="EB109" s="15"/>
      <c r="EC109" s="15"/>
      <c r="ED109" s="15"/>
      <c r="EE109" s="15"/>
      <c r="EF109" s="15"/>
      <c r="EG109" s="15"/>
      <c r="EH109" s="15"/>
      <c r="EI109" s="15"/>
      <c r="EJ109" s="15"/>
      <c r="EK109" s="15"/>
      <c r="EL109" s="15"/>
      <c r="EM109" s="15"/>
      <c r="EN109" s="15"/>
      <c r="EO109" s="15"/>
      <c r="EP109" s="15"/>
      <c r="EQ109" s="15"/>
      <c r="ER109" s="15"/>
      <c r="ES109" s="15"/>
      <c r="ET109" s="15"/>
      <c r="EU109" s="15"/>
      <c r="EV109" s="15"/>
      <c r="EW109" s="15"/>
      <c r="EX109" s="15"/>
      <c r="EY109" s="15"/>
      <c r="EZ109" s="15"/>
      <c r="FA109" s="15"/>
      <c r="FB109" s="15"/>
      <c r="FC109" s="15"/>
      <c r="FD109" s="15"/>
      <c r="FE109" s="15"/>
      <c r="FF109" s="15"/>
      <c r="FG109" s="15"/>
      <c r="FH109" s="15"/>
      <c r="FI109" s="15"/>
      <c r="FJ109" s="15"/>
      <c r="FK109" s="15"/>
      <c r="FL109" s="15"/>
      <c r="FM109" s="15"/>
      <c r="FN109" s="15"/>
      <c r="FO109" s="15"/>
      <c r="FP109" s="15"/>
      <c r="FQ109" s="15"/>
      <c r="FR109" s="15"/>
      <c r="FS109" s="15"/>
      <c r="FT109" s="15"/>
      <c r="FU109" s="15"/>
      <c r="FV109" s="15"/>
      <c r="FW109" s="15"/>
      <c r="FX109" s="15"/>
      <c r="FY109" s="15"/>
      <c r="FZ109" s="15"/>
      <c r="GA109" s="15"/>
      <c r="GB109" s="15"/>
      <c r="GC109" s="15"/>
      <c r="GD109" s="15"/>
      <c r="GE109" s="15"/>
      <c r="GF109" s="15"/>
      <c r="GG109" s="15"/>
      <c r="GH109" s="32"/>
      <c r="GI109" s="15"/>
    </row>
    <row r="110" spans="1:191" ht="11.25" customHeight="1" x14ac:dyDescent="0.2">
      <c r="A110" s="87" t="s">
        <v>65</v>
      </c>
      <c r="E110" s="16">
        <f ca="1">SharesOut</f>
        <v>100</v>
      </c>
      <c r="F110" s="16">
        <f ca="1">E110*1.02</f>
        <v>102</v>
      </c>
      <c r="G110" s="16">
        <f t="shared" ref="G110:N110" ca="1" si="11">F110*1.02</f>
        <v>104.04</v>
      </c>
      <c r="H110" s="16">
        <f t="shared" ca="1" si="11"/>
        <v>106.1208</v>
      </c>
      <c r="I110" s="16">
        <f t="shared" ca="1" si="11"/>
        <v>108.243216</v>
      </c>
      <c r="J110" s="16">
        <f t="shared" ca="1" si="11"/>
        <v>110.40808032000001</v>
      </c>
      <c r="K110" s="16">
        <f t="shared" ca="1" si="11"/>
        <v>112.61624192640001</v>
      </c>
      <c r="L110" s="16">
        <f t="shared" ca="1" si="11"/>
        <v>114.868566764928</v>
      </c>
      <c r="M110" s="16">
        <f t="shared" ca="1" si="11"/>
        <v>117.16593810022657</v>
      </c>
      <c r="N110" s="16">
        <f t="shared" ca="1" si="11"/>
        <v>119.5092568622311</v>
      </c>
      <c r="O110" s="16">
        <f ca="1">M151</f>
        <v>153.76813512386624</v>
      </c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  <c r="CY110" s="16"/>
      <c r="CZ110" s="16"/>
      <c r="DA110" s="16"/>
      <c r="DB110" s="16"/>
      <c r="DC110" s="16"/>
      <c r="DD110" s="16"/>
      <c r="DE110" s="16"/>
      <c r="DF110" s="16"/>
      <c r="DG110" s="16"/>
      <c r="DH110" s="16"/>
      <c r="DI110" s="16"/>
      <c r="DJ110" s="16"/>
      <c r="DK110" s="16"/>
      <c r="DL110" s="16"/>
      <c r="DM110" s="16"/>
      <c r="DN110" s="16"/>
      <c r="DO110" s="16"/>
      <c r="DP110" s="16"/>
      <c r="DQ110" s="16"/>
      <c r="DR110" s="16"/>
      <c r="DS110" s="16"/>
      <c r="DT110" s="16"/>
      <c r="DU110" s="16"/>
      <c r="DV110" s="16"/>
      <c r="DW110" s="16"/>
      <c r="DX110" s="16"/>
      <c r="DY110" s="16"/>
      <c r="DZ110" s="16"/>
      <c r="EA110" s="16"/>
      <c r="EB110" s="16"/>
      <c r="EC110" s="16"/>
      <c r="ED110" s="16"/>
      <c r="EE110" s="16"/>
      <c r="EF110" s="16"/>
      <c r="EG110" s="16"/>
      <c r="EH110" s="16"/>
      <c r="EI110" s="16"/>
      <c r="EJ110" s="16"/>
      <c r="EK110" s="16"/>
      <c r="EL110" s="16"/>
      <c r="EM110" s="16"/>
      <c r="EN110" s="16"/>
      <c r="EO110" s="16"/>
      <c r="EP110" s="16"/>
      <c r="EQ110" s="16"/>
      <c r="ER110" s="16"/>
      <c r="ES110" s="16"/>
      <c r="ET110" s="16"/>
      <c r="EU110" s="16"/>
      <c r="EV110" s="16"/>
      <c r="EW110" s="16"/>
      <c r="EX110" s="16"/>
      <c r="EY110" s="16"/>
      <c r="EZ110" s="16"/>
      <c r="FA110" s="16"/>
      <c r="FB110" s="16"/>
      <c r="FC110" s="16"/>
      <c r="FD110" s="16"/>
      <c r="FE110" s="16"/>
      <c r="FF110" s="16"/>
      <c r="FG110" s="16"/>
      <c r="FH110" s="16"/>
      <c r="FI110" s="16"/>
      <c r="FJ110" s="16"/>
      <c r="FK110" s="16"/>
      <c r="FL110" s="16"/>
      <c r="FM110" s="16"/>
      <c r="FN110" s="16"/>
      <c r="FO110" s="16"/>
      <c r="FP110" s="16"/>
      <c r="FQ110" s="16"/>
      <c r="FR110" s="16"/>
      <c r="FS110" s="16"/>
      <c r="FT110" s="16"/>
      <c r="FU110" s="16"/>
      <c r="FV110" s="16"/>
      <c r="FW110" s="16"/>
      <c r="FX110" s="16"/>
      <c r="FY110" s="16"/>
      <c r="FZ110" s="16"/>
      <c r="GA110" s="16"/>
      <c r="GB110" s="16"/>
      <c r="GC110" s="16"/>
      <c r="GD110" s="16"/>
      <c r="GE110" s="16"/>
      <c r="GF110" s="16"/>
      <c r="GG110" s="16"/>
      <c r="GI110" s="15" t="e">
        <f ca="1">GI107/#REF!</f>
        <v>#REF!</v>
      </c>
    </row>
    <row r="111" spans="1:191" x14ac:dyDescent="0.2">
      <c r="A111" s="87" t="s">
        <v>59</v>
      </c>
      <c r="E111" s="15">
        <f ca="1">E108/E110</f>
        <v>6.0000000000000001E-3</v>
      </c>
      <c r="F111" s="15">
        <f ca="1">F108/F110</f>
        <v>6.0000000000000001E-3</v>
      </c>
      <c r="G111" s="15">
        <f ca="1">G108/G110</f>
        <v>6.0000000000000001E-3</v>
      </c>
      <c r="H111" s="15">
        <f ca="1">H108/H110</f>
        <v>5.9999999999999993E-3</v>
      </c>
      <c r="I111" s="15">
        <f ca="1">I108/I110</f>
        <v>5.9999999999999993E-3</v>
      </c>
      <c r="J111" s="15">
        <f ca="1">J108/J110</f>
        <v>5.9999999999999993E-3</v>
      </c>
      <c r="K111" s="15">
        <f ca="1">K108/K110</f>
        <v>5.9999999999999993E-3</v>
      </c>
      <c r="L111" s="15">
        <f ca="1">L108/L110</f>
        <v>5.9999999999999984E-3</v>
      </c>
      <c r="M111" s="15">
        <f ca="1">M108/M110</f>
        <v>5.9999999999999993E-3</v>
      </c>
      <c r="N111" s="15">
        <f ca="1">N108/N110</f>
        <v>5.9999999999999984E-3</v>
      </c>
      <c r="O111" s="15">
        <f ca="1">O108/O110</f>
        <v>6.2176344541584876E-2</v>
      </c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  <c r="DS111" s="15"/>
      <c r="DT111" s="15"/>
      <c r="DU111" s="15"/>
      <c r="DV111" s="15"/>
      <c r="DW111" s="15"/>
      <c r="DX111" s="15"/>
      <c r="DY111" s="15"/>
      <c r="DZ111" s="15"/>
      <c r="EA111" s="15"/>
      <c r="EB111" s="15"/>
      <c r="EC111" s="15"/>
      <c r="ED111" s="15"/>
      <c r="EE111" s="15"/>
      <c r="EF111" s="15"/>
      <c r="EG111" s="15"/>
      <c r="EH111" s="15"/>
      <c r="EI111" s="15"/>
      <c r="EJ111" s="15"/>
      <c r="EK111" s="15"/>
      <c r="EL111" s="15"/>
      <c r="EM111" s="15"/>
      <c r="EN111" s="15"/>
      <c r="EO111" s="15"/>
      <c r="EP111" s="15"/>
      <c r="EQ111" s="15"/>
      <c r="ER111" s="15"/>
      <c r="ES111" s="15"/>
      <c r="ET111" s="15"/>
      <c r="EU111" s="15"/>
      <c r="EV111" s="15"/>
      <c r="EW111" s="15"/>
      <c r="EX111" s="15"/>
      <c r="EY111" s="15"/>
      <c r="EZ111" s="15"/>
      <c r="FA111" s="15"/>
      <c r="FB111" s="15"/>
      <c r="FC111" s="15"/>
      <c r="FD111" s="15"/>
      <c r="FE111" s="15"/>
      <c r="FF111" s="15"/>
      <c r="FG111" s="15"/>
      <c r="FH111" s="15"/>
      <c r="FI111" s="15"/>
      <c r="FJ111" s="15"/>
      <c r="FK111" s="15"/>
      <c r="FL111" s="15"/>
      <c r="FM111" s="15"/>
      <c r="FN111" s="15"/>
      <c r="FO111" s="15"/>
      <c r="FP111" s="15"/>
      <c r="FQ111" s="15"/>
      <c r="FR111" s="15"/>
      <c r="FS111" s="15"/>
      <c r="FT111" s="15"/>
      <c r="FU111" s="15"/>
      <c r="FV111" s="15"/>
      <c r="FW111" s="15"/>
      <c r="FX111" s="15"/>
      <c r="FY111" s="15"/>
      <c r="FZ111" s="15"/>
      <c r="GA111" s="15"/>
      <c r="GB111" s="15"/>
      <c r="GC111" s="15"/>
      <c r="GD111" s="15"/>
      <c r="GE111" s="15"/>
      <c r="GF111" s="15"/>
      <c r="GG111" s="15"/>
    </row>
    <row r="112" spans="1:191" ht="3" customHeight="1" x14ac:dyDescent="0.2">
      <c r="N112" s="36"/>
      <c r="O112" s="15"/>
      <c r="P112" s="16"/>
      <c r="GI112" s="16">
        <f ca="1">N113*1.05</f>
        <v>162.88946267774421</v>
      </c>
    </row>
    <row r="113" spans="1:191" x14ac:dyDescent="0.2">
      <c r="A113" s="87" t="s">
        <v>66</v>
      </c>
      <c r="E113" s="16">
        <f ca="1">SharesOut</f>
        <v>100</v>
      </c>
      <c r="F113" s="16">
        <f ca="1">E113*1.05</f>
        <v>105</v>
      </c>
      <c r="G113" s="16">
        <f t="shared" ref="G113:N113" ca="1" si="12">F113*1.05</f>
        <v>110.25</v>
      </c>
      <c r="H113" s="16">
        <f t="shared" ca="1" si="12"/>
        <v>115.7625</v>
      </c>
      <c r="I113" s="16">
        <f t="shared" ca="1" si="12"/>
        <v>121.55062500000001</v>
      </c>
      <c r="J113" s="16">
        <f t="shared" ca="1" si="12"/>
        <v>127.62815625000002</v>
      </c>
      <c r="K113" s="16">
        <f t="shared" ca="1" si="12"/>
        <v>134.00956406250003</v>
      </c>
      <c r="L113" s="16">
        <f t="shared" ca="1" si="12"/>
        <v>140.71004226562505</v>
      </c>
      <c r="M113" s="16">
        <f t="shared" ca="1" si="12"/>
        <v>147.74554437890632</v>
      </c>
      <c r="N113" s="16">
        <f t="shared" ca="1" si="12"/>
        <v>155.13282159785163</v>
      </c>
      <c r="O113" s="16">
        <f ca="1">M152</f>
        <v>266.31055412149885</v>
      </c>
      <c r="GI113" s="15">
        <f ca="1">GI$85/GI112</f>
        <v>0</v>
      </c>
    </row>
    <row r="114" spans="1:191" x14ac:dyDescent="0.2">
      <c r="A114" s="87" t="s">
        <v>59</v>
      </c>
      <c r="E114" s="15">
        <f ca="1">E$86/E113</f>
        <v>6.0000000000000001E-3</v>
      </c>
      <c r="F114" s="15">
        <f t="shared" ref="F114:N114" ca="1" si="13">F$86/F113</f>
        <v>5.8285714285714286E-3</v>
      </c>
      <c r="G114" s="15">
        <f t="shared" ca="1" si="13"/>
        <v>5.6620408163265308E-3</v>
      </c>
      <c r="H114" s="15">
        <f t="shared" ca="1" si="13"/>
        <v>5.5002682215743439E-3</v>
      </c>
      <c r="I114" s="15">
        <f t="shared" ca="1" si="13"/>
        <v>5.3431177009579337E-3</v>
      </c>
      <c r="J114" s="15">
        <f t="shared" ca="1" si="13"/>
        <v>5.1904571952162779E-3</v>
      </c>
      <c r="K114" s="15">
        <f t="shared" ca="1" si="13"/>
        <v>5.0421584182100982E-3</v>
      </c>
      <c r="L114" s="15">
        <f t="shared" ca="1" si="13"/>
        <v>4.8980967491183795E-3</v>
      </c>
      <c r="M114" s="15">
        <f t="shared" ca="1" si="13"/>
        <v>4.7581511277149978E-3</v>
      </c>
      <c r="N114" s="15">
        <f t="shared" ca="1" si="13"/>
        <v>4.6222039526374256E-3</v>
      </c>
      <c r="O114" s="15">
        <f ca="1">O108/O113</f>
        <v>3.5900719671127228E-2</v>
      </c>
    </row>
    <row r="115" spans="1:191" ht="3" customHeight="1" x14ac:dyDescent="0.2">
      <c r="M115" s="16"/>
      <c r="GI115" s="16">
        <f ca="1">N116*1.1</f>
        <v>259.37424601000026</v>
      </c>
    </row>
    <row r="116" spans="1:191" x14ac:dyDescent="0.2">
      <c r="A116" s="87" t="s">
        <v>71</v>
      </c>
      <c r="E116" s="16">
        <f ca="1">SharesOut</f>
        <v>100</v>
      </c>
      <c r="F116" s="16">
        <f ca="1">E116*1.1</f>
        <v>110.00000000000001</v>
      </c>
      <c r="G116" s="16">
        <f t="shared" ref="G116:N116" ca="1" si="14">F116*1.1</f>
        <v>121.00000000000003</v>
      </c>
      <c r="H116" s="16">
        <f t="shared" ca="1" si="14"/>
        <v>133.10000000000005</v>
      </c>
      <c r="I116" s="16">
        <f t="shared" ca="1" si="14"/>
        <v>146.41000000000008</v>
      </c>
      <c r="J116" s="16">
        <f t="shared" ca="1" si="14"/>
        <v>161.0510000000001</v>
      </c>
      <c r="K116" s="16">
        <f t="shared" ca="1" si="14"/>
        <v>177.15610000000012</v>
      </c>
      <c r="L116" s="16">
        <f t="shared" ca="1" si="14"/>
        <v>194.87171000000015</v>
      </c>
      <c r="M116" s="16">
        <f t="shared" ca="1" si="14"/>
        <v>214.3588810000002</v>
      </c>
      <c r="N116" s="16">
        <f t="shared" ca="1" si="14"/>
        <v>235.79476910000022</v>
      </c>
      <c r="O116" s="16">
        <f ca="1">M153</f>
        <v>573.76556992147255</v>
      </c>
      <c r="GI116" s="15">
        <f ca="1">GI$85/GI115</f>
        <v>0</v>
      </c>
    </row>
    <row r="117" spans="1:191" x14ac:dyDescent="0.2">
      <c r="A117" s="87" t="s">
        <v>59</v>
      </c>
      <c r="E117" s="15">
        <f ca="1">E$86/E116</f>
        <v>6.0000000000000001E-3</v>
      </c>
      <c r="F117" s="15">
        <f t="shared" ref="F117:N117" ca="1" si="15">F$86/F116</f>
        <v>5.5636363636363626E-3</v>
      </c>
      <c r="G117" s="15">
        <f t="shared" ca="1" si="15"/>
        <v>5.1590082644628089E-3</v>
      </c>
      <c r="H117" s="15">
        <f t="shared" ca="1" si="15"/>
        <v>4.7838076634109669E-3</v>
      </c>
      <c r="I117" s="15">
        <f t="shared" ca="1" si="15"/>
        <v>4.4358943787992594E-3</v>
      </c>
      <c r="J117" s="15">
        <f t="shared" ca="1" si="15"/>
        <v>4.1132838785229494E-3</v>
      </c>
      <c r="K117" s="15">
        <f t="shared" ca="1" si="15"/>
        <v>3.8141359600849167E-3</v>
      </c>
      <c r="L117" s="15">
        <f t="shared" ca="1" si="15"/>
        <v>3.5367442538969218E-3</v>
      </c>
      <c r="M117" s="15">
        <f t="shared" ca="1" si="15"/>
        <v>3.2795264899771457E-3</v>
      </c>
      <c r="N117" s="15">
        <f t="shared" ca="1" si="15"/>
        <v>3.0410154725242621E-3</v>
      </c>
      <c r="O117" s="15">
        <f ca="1">O108/O116</f>
        <v>1.666314789555428E-2</v>
      </c>
    </row>
    <row r="118" spans="1:191" ht="3" customHeight="1" x14ac:dyDescent="0.2"/>
    <row r="119" spans="1:191" ht="11.25" customHeight="1" x14ac:dyDescent="0.2">
      <c r="D119" s="39" t="s">
        <v>70</v>
      </c>
      <c r="E119" s="92" t="s">
        <v>67</v>
      </c>
      <c r="F119" s="92" t="s">
        <v>68</v>
      </c>
      <c r="G119" s="92" t="s">
        <v>69</v>
      </c>
      <c r="I119" s="96"/>
      <c r="J119" s="96"/>
      <c r="K119" s="35"/>
      <c r="L119" s="35"/>
      <c r="M119" s="35"/>
    </row>
    <row r="120" spans="1:191" x14ac:dyDescent="0.2">
      <c r="A120" s="5" t="s">
        <v>60</v>
      </c>
      <c r="D120" s="89">
        <f ca="1">NPV(WACC/100,E76:N76)+O76/(1+WACC/100)^10</f>
        <v>7.6612659720277976E-2</v>
      </c>
      <c r="E120" s="89">
        <f ca="1">NPV(WACC/100,E111:N111)+O111/(1+WACC/100)^10</f>
        <v>6.0839075033494602E-2</v>
      </c>
      <c r="F120" s="89">
        <f ca="1">NPV(WACC/100,E114:N114)+O114/(1+WACC/100)^10</f>
        <v>4.7043497031632388E-2</v>
      </c>
      <c r="G120" s="89">
        <f ca="1">NPV(WACC/100,E117:N117)+O117/(1+WACC/100)^10</f>
        <v>3.4867038690572387E-2</v>
      </c>
      <c r="I120" s="99"/>
      <c r="J120" s="99"/>
      <c r="K120" s="99"/>
      <c r="L120" s="99"/>
      <c r="M120" s="99"/>
    </row>
    <row r="121" spans="1:191" x14ac:dyDescent="0.2">
      <c r="A121" t="s">
        <v>61</v>
      </c>
      <c r="D121" s="16">
        <f ca="1">NetCash/SharesOut</f>
        <v>0</v>
      </c>
      <c r="E121" s="16">
        <f ca="1">NetCash/SharesOut</f>
        <v>0</v>
      </c>
      <c r="F121" s="16">
        <f ca="1">NetCash/SharesOut</f>
        <v>0</v>
      </c>
      <c r="G121" s="16">
        <f ca="1">NetCash/SharesOut</f>
        <v>0</v>
      </c>
      <c r="I121" s="18"/>
      <c r="J121" s="18"/>
      <c r="K121" s="18"/>
      <c r="L121" s="18"/>
      <c r="M121" s="18"/>
    </row>
    <row r="122" spans="1:191" x14ac:dyDescent="0.2">
      <c r="A122" s="5" t="s">
        <v>58</v>
      </c>
      <c r="D122" s="89">
        <f ca="1">D120+D121</f>
        <v>7.6612659720277976E-2</v>
      </c>
      <c r="E122" s="89">
        <f ca="1">E120+E121</f>
        <v>6.0839075033494602E-2</v>
      </c>
      <c r="F122" s="89">
        <f ca="1">F120+F121</f>
        <v>4.7043497031632388E-2</v>
      </c>
      <c r="G122" s="89">
        <f ca="1">G120+G121</f>
        <v>3.4867038690572387E-2</v>
      </c>
      <c r="I122" s="89"/>
      <c r="J122" s="89"/>
      <c r="K122" s="89"/>
      <c r="L122" s="89"/>
      <c r="M122" s="89"/>
    </row>
    <row r="123" spans="1:191" x14ac:dyDescent="0.2">
      <c r="A123" t="s">
        <v>52</v>
      </c>
      <c r="D123" s="16">
        <f ca="1">SharesOut</f>
        <v>100</v>
      </c>
      <c r="E123" s="16">
        <f ca="1">SharesOut</f>
        <v>100</v>
      </c>
      <c r="F123" s="16">
        <f ca="1">SharesOut</f>
        <v>100</v>
      </c>
      <c r="G123" s="16">
        <f ca="1">SharesOut</f>
        <v>100</v>
      </c>
      <c r="I123" s="16"/>
      <c r="J123" s="16"/>
      <c r="K123" s="16"/>
      <c r="L123" s="16"/>
      <c r="M123" s="16"/>
    </row>
    <row r="124" spans="1:191" x14ac:dyDescent="0.2">
      <c r="A124" s="5" t="s">
        <v>57</v>
      </c>
      <c r="D124" s="89">
        <f ca="1">D122*D123</f>
        <v>7.6612659720277971</v>
      </c>
      <c r="E124" s="89">
        <f ca="1">E122*E123</f>
        <v>6.0839075033494598</v>
      </c>
      <c r="F124" s="89">
        <f ca="1">F122*F123</f>
        <v>4.7043497031632384</v>
      </c>
      <c r="G124" s="89">
        <f ca="1">G122*G123</f>
        <v>3.4867038690572385</v>
      </c>
      <c r="I124" s="89"/>
      <c r="J124" s="89"/>
      <c r="K124" s="89"/>
      <c r="L124" s="89"/>
      <c r="M124" s="89"/>
    </row>
    <row r="125" spans="1:191" ht="3" customHeight="1" x14ac:dyDescent="0.2">
      <c r="A125" s="5"/>
      <c r="D125" s="89"/>
      <c r="E125" s="89"/>
      <c r="F125" s="89"/>
      <c r="G125" s="89"/>
      <c r="I125" s="89"/>
      <c r="J125" s="89"/>
      <c r="K125" s="89"/>
      <c r="L125" s="89"/>
      <c r="M125" s="89"/>
    </row>
    <row r="126" spans="1:191" x14ac:dyDescent="0.2">
      <c r="A126" s="94" t="s">
        <v>100</v>
      </c>
      <c r="B126" s="94"/>
      <c r="C126" s="94"/>
      <c r="D126" s="94"/>
      <c r="E126" s="95">
        <f ca="1">(E124/$D124-1)*100</f>
        <v>-20.58874439860805</v>
      </c>
      <c r="F126" s="95">
        <f ca="1">(F124/$D124-1)*100</f>
        <v>-38.595661339269718</v>
      </c>
      <c r="G126" s="95">
        <f ca="1">(G124/$D124-1)*100</f>
        <v>-54.489194321309121</v>
      </c>
      <c r="I126" s="95"/>
      <c r="J126" s="95"/>
      <c r="K126" s="95"/>
      <c r="L126" s="95"/>
      <c r="M126" s="95"/>
    </row>
    <row r="127" spans="1:191" ht="3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42" spans="1:187" x14ac:dyDescent="0.2">
      <c r="O142" s="21"/>
    </row>
    <row r="143" spans="1:187" x14ac:dyDescent="0.2">
      <c r="A143" s="21">
        <f ca="1">NPV(WACC/100,B143:FO143)</f>
        <v>7.6612312015706197</v>
      </c>
      <c r="B143" s="15">
        <f ca="1">EBITDA*((1+EBITDACAGR/100)^(COLUMNS($B143:B143)-1))*(1-(TaxRate+Capex-NWC)/100)</f>
        <v>0.6</v>
      </c>
      <c r="C143" s="15">
        <f ca="1">EBITDA*((1+EBITDACAGR/100)^(COLUMNS($B143:C143)-1))*(1-(TaxRate+Capex-NWC)/100)</f>
        <v>0.61199999999999999</v>
      </c>
      <c r="D143" s="15">
        <f ca="1">EBITDA*((1+EBITDACAGR/100)^(COLUMNS($B143:D143)-1))*(1-(TaxRate+Capex-NWC)/100)</f>
        <v>0.62424000000000002</v>
      </c>
      <c r="E143" s="15">
        <f ca="1">EBITDA*((1+EBITDACAGR/100)^(COLUMNS($B143:E143)-1))*(1-(TaxRate+Capex-NWC)/100)</f>
        <v>0.63672479999999998</v>
      </c>
      <c r="F143" s="15">
        <f ca="1">EBITDA*((1+EBITDACAGR/100)^(COLUMNS($B143:F143)-1))*(1-(TaxRate+Capex-NWC)/100)</f>
        <v>0.64945929599999996</v>
      </c>
      <c r="G143" s="15">
        <f ca="1">EBITDA*((1+EBITDACAGR/100)^(COLUMNS($B143:G143)-1))*(1-(TaxRate+Capex-NWC)/100)</f>
        <v>0.66244848191999994</v>
      </c>
      <c r="H143" s="15">
        <f ca="1">EBITDA*((1+EBITDACAGR/100)^(COLUMNS($B143:H143)-1))*(1-(TaxRate+Capex-NWC)/100)</f>
        <v>0.6756974515584</v>
      </c>
      <c r="I143" s="15">
        <f ca="1">EBITDA*((1+EBITDACAGR/100)^(COLUMNS($B143:I143)-1))*(1-(TaxRate+Capex-NWC)/100)</f>
        <v>0.68921140058956787</v>
      </c>
      <c r="J143" s="15">
        <f ca="1">EBITDA*((1+EBITDACAGR/100)^(COLUMNS($B143:J143)-1))*(1-(TaxRate+Capex-NWC)/100)</f>
        <v>0.70299562860135933</v>
      </c>
      <c r="K143" s="15">
        <f ca="1">EBITDA*((1+EBITDACAGR/100)^(COLUMNS($B143:K143)-1))*(1-(TaxRate+Capex-NWC)/100)</f>
        <v>0.71705554117338643</v>
      </c>
      <c r="L143" s="100">
        <f ca="1">K143*(1+$G$39/100)</f>
        <v>0.7337312514332327</v>
      </c>
      <c r="M143" s="100">
        <f t="shared" ref="M143:BX143" ca="1" si="16">L143*(1+$G$39/100)</f>
        <v>0.75079476890842423</v>
      </c>
      <c r="N143" s="100">
        <f t="shared" ca="1" si="16"/>
        <v>0.76825511237141086</v>
      </c>
      <c r="O143" s="100">
        <f t="shared" ca="1" si="16"/>
        <v>0.78612151033353672</v>
      </c>
      <c r="P143" s="100">
        <f t="shared" ca="1" si="16"/>
        <v>0.80440340592268877</v>
      </c>
      <c r="Q143" s="100">
        <f t="shared" ca="1" si="16"/>
        <v>0.8231104618743792</v>
      </c>
      <c r="R143" s="100">
        <f t="shared" ca="1" si="16"/>
        <v>0.84225256563889972</v>
      </c>
      <c r="S143" s="100">
        <f t="shared" ca="1" si="16"/>
        <v>0.86183983460724622</v>
      </c>
      <c r="T143" s="100">
        <f t="shared" ca="1" si="16"/>
        <v>0.88188262145857754</v>
      </c>
      <c r="U143" s="100">
        <f t="shared" ca="1" si="16"/>
        <v>0.9023915196320329</v>
      </c>
      <c r="V143" s="100">
        <f t="shared" ca="1" si="16"/>
        <v>0.92337736892580113</v>
      </c>
      <c r="W143" s="100">
        <f t="shared" ca="1" si="16"/>
        <v>0.94485126122640117</v>
      </c>
      <c r="X143" s="100">
        <f t="shared" ca="1" si="16"/>
        <v>0.96682454637120119</v>
      </c>
      <c r="Y143" s="100">
        <f t="shared" ca="1" si="16"/>
        <v>0.98930883814727566</v>
      </c>
      <c r="Z143" s="100">
        <f t="shared" ca="1" si="16"/>
        <v>1.0123160204297705</v>
      </c>
      <c r="AA143" s="100">
        <f t="shared" ca="1" si="16"/>
        <v>1.035858253463021</v>
      </c>
      <c r="AB143" s="100">
        <f t="shared" ca="1" si="16"/>
        <v>1.0599479802877425</v>
      </c>
      <c r="AC143" s="100">
        <f t="shared" ca="1" si="16"/>
        <v>1.0845979333176901</v>
      </c>
      <c r="AD143" s="100">
        <f t="shared" ca="1" si="16"/>
        <v>1.1098211410692642</v>
      </c>
      <c r="AE143" s="100">
        <f t="shared" ca="1" si="16"/>
        <v>1.1356309350476192</v>
      </c>
      <c r="AF143" s="100">
        <f t="shared" ca="1" si="16"/>
        <v>1.1620409567929129</v>
      </c>
      <c r="AG143" s="100">
        <f t="shared" ca="1" si="16"/>
        <v>1.1890651650904225</v>
      </c>
      <c r="AH143" s="100">
        <f t="shared" ca="1" si="16"/>
        <v>1.2167178433483394</v>
      </c>
      <c r="AI143" s="100">
        <f t="shared" ca="1" si="16"/>
        <v>1.245013607147138</v>
      </c>
      <c r="AJ143" s="100">
        <f t="shared" ca="1" si="16"/>
        <v>1.2739674119645135</v>
      </c>
      <c r="AK143" s="100">
        <f t="shared" ca="1" si="16"/>
        <v>1.3035945610799673</v>
      </c>
      <c r="AL143" s="100">
        <f t="shared" ca="1" si="16"/>
        <v>1.3339107136632224</v>
      </c>
      <c r="AM143" s="100">
        <f t="shared" ca="1" si="16"/>
        <v>1.3649318930507393</v>
      </c>
      <c r="AN143" s="100">
        <f t="shared" ca="1" si="16"/>
        <v>1.3966744952147101</v>
      </c>
      <c r="AO143" s="100">
        <f t="shared" ca="1" si="16"/>
        <v>1.4291552974290058</v>
      </c>
      <c r="AP143" s="100">
        <f t="shared" ca="1" si="16"/>
        <v>1.4623914671366571</v>
      </c>
      <c r="AQ143" s="100">
        <f t="shared" ca="1" si="16"/>
        <v>1.4964005710235562</v>
      </c>
      <c r="AR143" s="100">
        <f t="shared" ca="1" si="16"/>
        <v>1.5312005843031737</v>
      </c>
      <c r="AS143" s="100">
        <f t="shared" ca="1" si="16"/>
        <v>1.5668099002172011</v>
      </c>
      <c r="AT143" s="100">
        <f t="shared" ca="1" si="16"/>
        <v>1.6032473397571361</v>
      </c>
      <c r="AU143" s="100">
        <f t="shared" ca="1" si="16"/>
        <v>1.6405321616119533</v>
      </c>
      <c r="AV143" s="100">
        <f t="shared" ca="1" si="16"/>
        <v>1.678684072347115</v>
      </c>
      <c r="AW143" s="100">
        <f t="shared" ca="1" si="16"/>
        <v>1.7177232368203039</v>
      </c>
      <c r="AX143" s="100">
        <f t="shared" ca="1" si="16"/>
        <v>1.7576702888393809</v>
      </c>
      <c r="AY143" s="100">
        <f t="shared" ca="1" si="16"/>
        <v>1.7985463420682037</v>
      </c>
      <c r="AZ143" s="100">
        <f t="shared" ca="1" si="16"/>
        <v>1.8403730011860691</v>
      </c>
      <c r="BA143" s="100">
        <f t="shared" ca="1" si="16"/>
        <v>1.8831723733066754</v>
      </c>
      <c r="BB143" s="100">
        <f t="shared" ca="1" si="16"/>
        <v>1.9269670796626448</v>
      </c>
      <c r="BC143" s="100">
        <f t="shared" ca="1" si="16"/>
        <v>1.9717802675617762</v>
      </c>
      <c r="BD143" s="100">
        <f t="shared" ca="1" si="16"/>
        <v>2.0176356226213525</v>
      </c>
      <c r="BE143" s="100">
        <f t="shared" ca="1" si="16"/>
        <v>2.0645573812869653</v>
      </c>
      <c r="BF143" s="100">
        <f t="shared" ca="1" si="16"/>
        <v>2.1125703436424761</v>
      </c>
      <c r="BG143" s="100">
        <f t="shared" ca="1" si="16"/>
        <v>2.1616998865178827</v>
      </c>
      <c r="BH143" s="100">
        <f t="shared" ca="1" si="16"/>
        <v>2.2119719769020194</v>
      </c>
      <c r="BI143" s="100">
        <f t="shared" ca="1" si="16"/>
        <v>2.2634131856671829</v>
      </c>
      <c r="BJ143" s="100">
        <f t="shared" ca="1" si="16"/>
        <v>2.3160507016129315</v>
      </c>
      <c r="BK143" s="100">
        <f t="shared" ca="1" si="16"/>
        <v>2.3699123458364881</v>
      </c>
      <c r="BL143" s="100">
        <f t="shared" ca="1" si="16"/>
        <v>2.4250265864373368</v>
      </c>
      <c r="BM143" s="100">
        <f t="shared" ca="1" si="16"/>
        <v>2.4814225535637866</v>
      </c>
      <c r="BN143" s="100">
        <f t="shared" ca="1" si="16"/>
        <v>2.5391300548094562</v>
      </c>
      <c r="BO143" s="100">
        <f t="shared" ca="1" si="16"/>
        <v>2.5981795909678156</v>
      </c>
      <c r="BP143" s="100">
        <f t="shared" ca="1" si="16"/>
        <v>2.6586023721531138</v>
      </c>
      <c r="BQ143" s="100">
        <f t="shared" ca="1" si="16"/>
        <v>2.7204303342962097</v>
      </c>
      <c r="BR143" s="100">
        <f t="shared" ca="1" si="16"/>
        <v>2.7836961560240288</v>
      </c>
      <c r="BS143" s="100">
        <f t="shared" ca="1" si="16"/>
        <v>2.8484332759315643</v>
      </c>
      <c r="BT143" s="100">
        <f t="shared" ca="1" si="16"/>
        <v>2.9146759102555544</v>
      </c>
      <c r="BU143" s="100">
        <f t="shared" ca="1" si="16"/>
        <v>2.9824590709591718</v>
      </c>
      <c r="BV143" s="100">
        <f t="shared" ca="1" si="16"/>
        <v>3.0518185842372922</v>
      </c>
      <c r="BW143" s="100">
        <f t="shared" ca="1" si="16"/>
        <v>3.122791109452113</v>
      </c>
      <c r="BX143" s="100">
        <f t="shared" ca="1" si="16"/>
        <v>3.1954141585091391</v>
      </c>
      <c r="BY143" s="100">
        <f t="shared" ref="BY143:EJ143" ca="1" si="17">BX143*(1+$G$39/100)</f>
        <v>3.2697261156837705</v>
      </c>
      <c r="BZ143" s="100">
        <f t="shared" ca="1" si="17"/>
        <v>3.3457662579089744</v>
      </c>
      <c r="CA143" s="100">
        <f t="shared" ca="1" si="17"/>
        <v>3.4235747755347647</v>
      </c>
      <c r="CB143" s="100">
        <f t="shared" ca="1" si="17"/>
        <v>3.5031927935704572</v>
      </c>
      <c r="CC143" s="100">
        <f t="shared" ca="1" si="17"/>
        <v>3.584662393420933</v>
      </c>
      <c r="CD143" s="100">
        <f t="shared" ca="1" si="17"/>
        <v>3.6680266351283968</v>
      </c>
      <c r="CE143" s="100">
        <f t="shared" ca="1" si="17"/>
        <v>3.7533295801313828</v>
      </c>
      <c r="CF143" s="100">
        <f t="shared" ca="1" si="17"/>
        <v>3.840616314553043</v>
      </c>
      <c r="CG143" s="100">
        <f t="shared" ca="1" si="17"/>
        <v>3.9299329730310211</v>
      </c>
      <c r="CH143" s="100">
        <f t="shared" ca="1" si="17"/>
        <v>4.0213267631015102</v>
      </c>
      <c r="CI143" s="100">
        <f t="shared" ca="1" si="17"/>
        <v>4.1148459901503829</v>
      </c>
      <c r="CJ143" s="100">
        <f t="shared" ca="1" si="17"/>
        <v>4.2105400829445783</v>
      </c>
      <c r="CK143" s="100">
        <f t="shared" ca="1" si="17"/>
        <v>4.3084596197572429</v>
      </c>
      <c r="CL143" s="100">
        <f t="shared" ca="1" si="17"/>
        <v>4.408656355100435</v>
      </c>
      <c r="CM143" s="100">
        <f t="shared" ca="1" si="17"/>
        <v>4.511183247079515</v>
      </c>
      <c r="CN143" s="100">
        <f t="shared" ca="1" si="17"/>
        <v>4.61609448538369</v>
      </c>
      <c r="CO143" s="100">
        <f t="shared" ca="1" si="17"/>
        <v>4.7234455199274974</v>
      </c>
      <c r="CP143" s="100">
        <f t="shared" ca="1" si="17"/>
        <v>4.8332930901583699</v>
      </c>
      <c r="CQ143" s="100">
        <f t="shared" ca="1" si="17"/>
        <v>4.9456952550457745</v>
      </c>
      <c r="CR143" s="100">
        <f t="shared" ca="1" si="17"/>
        <v>5.0607114237677697</v>
      </c>
      <c r="CS143" s="100">
        <f t="shared" ca="1" si="17"/>
        <v>5.1784023871112064</v>
      </c>
      <c r="CT143" s="100">
        <f t="shared" ca="1" si="17"/>
        <v>5.2988303496021647</v>
      </c>
      <c r="CU143" s="100">
        <f t="shared" ca="1" si="17"/>
        <v>5.4220589623836108</v>
      </c>
      <c r="CV143" s="100">
        <f t="shared" ca="1" si="17"/>
        <v>5.5481533568576484</v>
      </c>
      <c r="CW143" s="100">
        <f t="shared" ca="1" si="17"/>
        <v>5.6771801791101524</v>
      </c>
      <c r="CX143" s="100">
        <f t="shared" ca="1" si="17"/>
        <v>5.8092076251359703</v>
      </c>
      <c r="CY143" s="100">
        <f t="shared" ca="1" si="17"/>
        <v>5.9443054768833186</v>
      </c>
      <c r="CZ143" s="100">
        <f t="shared" ca="1" si="17"/>
        <v>6.0825451391364194</v>
      </c>
      <c r="DA143" s="100">
        <f t="shared" ca="1" si="17"/>
        <v>6.223999677255871</v>
      </c>
      <c r="DB143" s="100">
        <f t="shared" ca="1" si="17"/>
        <v>6.3687438557967058</v>
      </c>
      <c r="DC143" s="100">
        <f t="shared" ca="1" si="17"/>
        <v>6.5168541780245368</v>
      </c>
      <c r="DD143" s="100">
        <f t="shared" ca="1" si="17"/>
        <v>6.6684089263506889</v>
      </c>
      <c r="DE143" s="100">
        <f t="shared" ca="1" si="17"/>
        <v>6.8234882037076821</v>
      </c>
      <c r="DF143" s="100">
        <f t="shared" ca="1" si="17"/>
        <v>6.9821739758869308</v>
      </c>
      <c r="DG143" s="100">
        <f t="shared" ca="1" si="17"/>
        <v>7.1445501148610457</v>
      </c>
      <c r="DH143" s="100">
        <f t="shared" ca="1" si="17"/>
        <v>7.3107024431136285</v>
      </c>
      <c r="DI143" s="100">
        <f t="shared" ca="1" si="17"/>
        <v>7.480718778999992</v>
      </c>
      <c r="DJ143" s="100">
        <f t="shared" ca="1" si="17"/>
        <v>7.6546889831627825</v>
      </c>
      <c r="DK143" s="100">
        <f t="shared" ca="1" si="17"/>
        <v>7.8327050060270338</v>
      </c>
      <c r="DL143" s="100">
        <f t="shared" ca="1" si="17"/>
        <v>8.0148609363997565</v>
      </c>
      <c r="DM143" s="100">
        <f t="shared" ca="1" si="17"/>
        <v>8.2012530511997515</v>
      </c>
      <c r="DN143" s="100">
        <f t="shared" ca="1" si="17"/>
        <v>8.3919798663439327</v>
      </c>
      <c r="DO143" s="100">
        <f t="shared" ca="1" si="17"/>
        <v>8.5871421888170474</v>
      </c>
      <c r="DP143" s="100">
        <f t="shared" ca="1" si="17"/>
        <v>8.7868431699523271</v>
      </c>
      <c r="DQ143" s="100">
        <f t="shared" ca="1" si="17"/>
        <v>8.9911883599512183</v>
      </c>
      <c r="DR143" s="100">
        <f t="shared" ca="1" si="17"/>
        <v>9.2002857636710154</v>
      </c>
      <c r="DS143" s="100">
        <f t="shared" ca="1" si="17"/>
        <v>9.4142458977098773</v>
      </c>
      <c r="DT143" s="100">
        <f t="shared" ca="1" si="17"/>
        <v>9.6331818488194099</v>
      </c>
      <c r="DU143" s="100">
        <f t="shared" ca="1" si="17"/>
        <v>9.8572093336756748</v>
      </c>
      <c r="DV143" s="100">
        <f t="shared" ca="1" si="17"/>
        <v>10.086446760040225</v>
      </c>
      <c r="DW143" s="100">
        <f t="shared" ca="1" si="17"/>
        <v>10.321015289343487</v>
      </c>
      <c r="DX143" s="100">
        <f t="shared" ca="1" si="17"/>
        <v>10.561038900723569</v>
      </c>
      <c r="DY143" s="100">
        <f t="shared" ca="1" si="17"/>
        <v>10.80664445655435</v>
      </c>
      <c r="DZ143" s="100">
        <f t="shared" ca="1" si="17"/>
        <v>11.057961769497474</v>
      </c>
      <c r="EA143" s="100">
        <f t="shared" ca="1" si="17"/>
        <v>11.315123671113696</v>
      </c>
      <c r="EB143" s="100">
        <f t="shared" ca="1" si="17"/>
        <v>11.578266082069829</v>
      </c>
      <c r="EC143" s="100">
        <f t="shared" ca="1" si="17"/>
        <v>11.84752808397843</v>
      </c>
      <c r="ED143" s="100">
        <f t="shared" ca="1" si="17"/>
        <v>12.123051992908161</v>
      </c>
      <c r="EE143" s="100">
        <f t="shared" ca="1" si="17"/>
        <v>12.4049834346037</v>
      </c>
      <c r="EF143" s="100">
        <f t="shared" ca="1" si="17"/>
        <v>12.69347142145495</v>
      </c>
      <c r="EG143" s="100">
        <f t="shared" ca="1" si="17"/>
        <v>12.988668431256228</v>
      </c>
      <c r="EH143" s="100">
        <f t="shared" ca="1" si="17"/>
        <v>13.29073048779707</v>
      </c>
      <c r="EI143" s="100">
        <f t="shared" ca="1" si="17"/>
        <v>13.599817243327236</v>
      </c>
      <c r="EJ143" s="100">
        <f t="shared" ca="1" si="17"/>
        <v>13.916092062939498</v>
      </c>
      <c r="EK143" s="100">
        <f t="shared" ref="EK143:GE143" ca="1" si="18">EJ143*(1+$G$39/100)</f>
        <v>14.239722110914835</v>
      </c>
      <c r="EL143" s="100">
        <f t="shared" ca="1" si="18"/>
        <v>14.570878439075646</v>
      </c>
      <c r="EM143" s="100">
        <f t="shared" ca="1" si="18"/>
        <v>14.909736077193685</v>
      </c>
      <c r="EN143" s="100">
        <f t="shared" ca="1" si="18"/>
        <v>15.256474125500516</v>
      </c>
      <c r="EO143" s="100">
        <f t="shared" ca="1" si="18"/>
        <v>15.611275849349365</v>
      </c>
      <c r="EP143" s="100">
        <f t="shared" ca="1" si="18"/>
        <v>15.974328776078421</v>
      </c>
      <c r="EQ143" s="100">
        <f t="shared" ca="1" si="18"/>
        <v>16.345824794126756</v>
      </c>
      <c r="ER143" s="100">
        <f t="shared" ca="1" si="18"/>
        <v>16.725960254455284</v>
      </c>
      <c r="ES143" s="100">
        <f t="shared" ca="1" si="18"/>
        <v>17.114936074326337</v>
      </c>
      <c r="ET143" s="100">
        <f t="shared" ca="1" si="18"/>
        <v>17.512957843496718</v>
      </c>
      <c r="EU143" s="100">
        <f t="shared" ca="1" si="18"/>
        <v>17.920235932880363</v>
      </c>
      <c r="EV143" s="100">
        <f t="shared" ca="1" si="18"/>
        <v>18.336985605738047</v>
      </c>
      <c r="EW143" s="100">
        <f t="shared" ca="1" si="18"/>
        <v>18.763427131452886</v>
      </c>
      <c r="EX143" s="100">
        <f t="shared" ca="1" si="18"/>
        <v>19.199785901951792</v>
      </c>
      <c r="EY143" s="100">
        <f t="shared" ca="1" si="18"/>
        <v>19.646292550834392</v>
      </c>
      <c r="EZ143" s="100">
        <f t="shared" ca="1" si="18"/>
        <v>20.103183075272401</v>
      </c>
      <c r="FA143" s="100">
        <f t="shared" ca="1" si="18"/>
        <v>20.570698960743854</v>
      </c>
      <c r="FB143" s="100">
        <f t="shared" ca="1" si="18"/>
        <v>21.049087308668131</v>
      </c>
      <c r="FC143" s="100">
        <f t="shared" ca="1" si="18"/>
        <v>21.538600967009252</v>
      </c>
      <c r="FD143" s="100">
        <f t="shared" ca="1" si="18"/>
        <v>22.039498663916444</v>
      </c>
      <c r="FE143" s="100">
        <f t="shared" ca="1" si="18"/>
        <v>22.55204514447264</v>
      </c>
      <c r="FF143" s="100">
        <f t="shared" ca="1" si="18"/>
        <v>23.076511310623168</v>
      </c>
      <c r="FG143" s="100">
        <f t="shared" ca="1" si="18"/>
        <v>23.613174364358592</v>
      </c>
      <c r="FH143" s="100">
        <f t="shared" ca="1" si="18"/>
        <v>24.162317954227397</v>
      </c>
      <c r="FI143" s="100">
        <f t="shared" ca="1" si="18"/>
        <v>24.724232325255944</v>
      </c>
      <c r="FJ143" s="100">
        <f t="shared" ca="1" si="18"/>
        <v>25.299214472354919</v>
      </c>
      <c r="FK143" s="100">
        <f t="shared" ca="1" si="18"/>
        <v>25.887568297293406</v>
      </c>
      <c r="FL143" s="100">
        <f t="shared" ca="1" si="18"/>
        <v>26.489604769323485</v>
      </c>
      <c r="FM143" s="100">
        <f t="shared" ca="1" si="18"/>
        <v>27.105642089540311</v>
      </c>
      <c r="FN143" s="100">
        <f t="shared" ca="1" si="18"/>
        <v>27.736005859064505</v>
      </c>
      <c r="FO143" s="100">
        <f t="shared" ca="1" si="18"/>
        <v>28.381029251135775</v>
      </c>
      <c r="FP143" s="100">
        <f t="shared" ca="1" si="18"/>
        <v>29.0410531872087</v>
      </c>
      <c r="FQ143" s="100">
        <f t="shared" ca="1" si="18"/>
        <v>29.716426517143788</v>
      </c>
      <c r="FR143" s="100">
        <f t="shared" ca="1" si="18"/>
        <v>30.407506203588994</v>
      </c>
      <c r="FS143" s="100">
        <f t="shared" ca="1" si="18"/>
        <v>31.114657510649206</v>
      </c>
      <c r="FT143" s="100">
        <f t="shared" ca="1" si="18"/>
        <v>31.838254196943375</v>
      </c>
      <c r="FU143" s="100">
        <f t="shared" ca="1" si="18"/>
        <v>32.578678713151362</v>
      </c>
      <c r="FV143" s="100">
        <f t="shared" ca="1" si="18"/>
        <v>33.336322404154885</v>
      </c>
      <c r="FW143" s="100">
        <f t="shared" ca="1" si="18"/>
        <v>34.111585715879421</v>
      </c>
      <c r="FX143" s="100">
        <f t="shared" ca="1" si="18"/>
        <v>34.904878406946388</v>
      </c>
      <c r="FY143" s="100">
        <f t="shared" ca="1" si="18"/>
        <v>35.716619765247465</v>
      </c>
      <c r="FZ143" s="100">
        <f t="shared" ca="1" si="18"/>
        <v>36.547238829555546</v>
      </c>
      <c r="GA143" s="100">
        <f t="shared" ca="1" si="18"/>
        <v>37.397174616289398</v>
      </c>
      <c r="GB143" s="100">
        <f t="shared" ca="1" si="18"/>
        <v>38.266876351551943</v>
      </c>
      <c r="GC143" s="100">
        <f t="shared" ca="1" si="18"/>
        <v>39.15680370856478</v>
      </c>
      <c r="GD143" s="100">
        <f t="shared" ca="1" si="18"/>
        <v>40.067427050624431</v>
      </c>
      <c r="GE143" s="100">
        <f t="shared" ca="1" si="18"/>
        <v>40.999227679708724</v>
      </c>
    </row>
    <row r="144" spans="1:187" x14ac:dyDescent="0.2">
      <c r="A144" s="21"/>
      <c r="B144" s="16">
        <v>100</v>
      </c>
      <c r="C144" s="16">
        <f ca="1">B144*1.02</f>
        <v>102</v>
      </c>
      <c r="D144" s="16">
        <f t="shared" ref="D144:BO144" ca="1" si="19">C144*1.02</f>
        <v>104.04</v>
      </c>
      <c r="E144" s="16">
        <f t="shared" ca="1" si="19"/>
        <v>106.1208</v>
      </c>
      <c r="F144" s="16">
        <f t="shared" ca="1" si="19"/>
        <v>108.243216</v>
      </c>
      <c r="G144" s="16">
        <f t="shared" ca="1" si="19"/>
        <v>110.40808032000001</v>
      </c>
      <c r="H144" s="16">
        <f t="shared" ca="1" si="19"/>
        <v>112.61624192640001</v>
      </c>
      <c r="I144" s="16">
        <f t="shared" ca="1" si="19"/>
        <v>114.868566764928</v>
      </c>
      <c r="J144" s="16">
        <f t="shared" ca="1" si="19"/>
        <v>117.16593810022657</v>
      </c>
      <c r="K144" s="16">
        <f t="shared" ca="1" si="19"/>
        <v>119.5092568622311</v>
      </c>
      <c r="L144" s="16">
        <f t="shared" ca="1" si="19"/>
        <v>121.89944199947573</v>
      </c>
      <c r="M144" s="16">
        <f t="shared" ca="1" si="19"/>
        <v>124.33743083946524</v>
      </c>
      <c r="N144" s="16">
        <f t="shared" ca="1" si="19"/>
        <v>126.82417945625456</v>
      </c>
      <c r="O144" s="16">
        <f t="shared" ca="1" si="19"/>
        <v>129.36066304537965</v>
      </c>
      <c r="P144" s="16">
        <f t="shared" ca="1" si="19"/>
        <v>131.94787630628724</v>
      </c>
      <c r="Q144" s="16">
        <f t="shared" ca="1" si="19"/>
        <v>134.58683383241299</v>
      </c>
      <c r="R144" s="16">
        <f t="shared" ca="1" si="19"/>
        <v>137.27857050906127</v>
      </c>
      <c r="S144" s="16">
        <f t="shared" ca="1" si="19"/>
        <v>140.02414191924251</v>
      </c>
      <c r="T144" s="16">
        <f t="shared" ca="1" si="19"/>
        <v>142.82462475762736</v>
      </c>
      <c r="U144" s="16">
        <f t="shared" ca="1" si="19"/>
        <v>145.6811172527799</v>
      </c>
      <c r="V144" s="16">
        <f t="shared" ca="1" si="19"/>
        <v>148.59473959783551</v>
      </c>
      <c r="W144" s="16">
        <f t="shared" ca="1" si="19"/>
        <v>151.56663438979223</v>
      </c>
      <c r="X144" s="16">
        <f t="shared" ca="1" si="19"/>
        <v>154.59796707758807</v>
      </c>
      <c r="Y144" s="16">
        <f t="shared" ca="1" si="19"/>
        <v>157.68992641913982</v>
      </c>
      <c r="Z144" s="16">
        <f t="shared" ca="1" si="19"/>
        <v>160.84372494752262</v>
      </c>
      <c r="AA144" s="16">
        <f t="shared" ca="1" si="19"/>
        <v>164.06059944647308</v>
      </c>
      <c r="AB144" s="16">
        <f t="shared" ca="1" si="19"/>
        <v>167.34181143540255</v>
      </c>
      <c r="AC144" s="16">
        <f t="shared" ca="1" si="19"/>
        <v>170.68864766411059</v>
      </c>
      <c r="AD144" s="16">
        <f t="shared" ca="1" si="19"/>
        <v>174.1024206173928</v>
      </c>
      <c r="AE144" s="16">
        <f t="shared" ca="1" si="19"/>
        <v>177.58446902974066</v>
      </c>
      <c r="AF144" s="16">
        <f t="shared" ca="1" si="19"/>
        <v>181.13615841033547</v>
      </c>
      <c r="AG144" s="16">
        <f t="shared" ca="1" si="19"/>
        <v>184.75888157854217</v>
      </c>
      <c r="AH144" s="16">
        <f t="shared" ca="1" si="19"/>
        <v>188.45405921011303</v>
      </c>
      <c r="AI144" s="16">
        <f t="shared" ca="1" si="19"/>
        <v>192.22314039431529</v>
      </c>
      <c r="AJ144" s="16">
        <f t="shared" ca="1" si="19"/>
        <v>196.06760320220161</v>
      </c>
      <c r="AK144" s="16">
        <f t="shared" ca="1" si="19"/>
        <v>199.98895526624565</v>
      </c>
      <c r="AL144" s="16">
        <f t="shared" ca="1" si="19"/>
        <v>203.98873437157056</v>
      </c>
      <c r="AM144" s="16">
        <f t="shared" ca="1" si="19"/>
        <v>208.06850905900197</v>
      </c>
      <c r="AN144" s="16">
        <f t="shared" ca="1" si="19"/>
        <v>212.22987924018202</v>
      </c>
      <c r="AO144" s="16">
        <f t="shared" ca="1" si="19"/>
        <v>216.47447682498566</v>
      </c>
      <c r="AP144" s="16">
        <f t="shared" ca="1" si="19"/>
        <v>220.80396636148538</v>
      </c>
      <c r="AQ144" s="16">
        <f t="shared" ca="1" si="19"/>
        <v>225.22004568871509</v>
      </c>
      <c r="AR144" s="16">
        <f t="shared" ca="1" si="19"/>
        <v>229.72444660248939</v>
      </c>
      <c r="AS144" s="16">
        <f t="shared" ca="1" si="19"/>
        <v>234.31893553453918</v>
      </c>
      <c r="AT144" s="16">
        <f t="shared" ca="1" si="19"/>
        <v>239.00531424522995</v>
      </c>
      <c r="AU144" s="16">
        <f t="shared" ca="1" si="19"/>
        <v>243.78542053013456</v>
      </c>
      <c r="AV144" s="16">
        <f t="shared" ca="1" si="19"/>
        <v>248.66112894073726</v>
      </c>
      <c r="AW144" s="16">
        <f t="shared" ca="1" si="19"/>
        <v>253.63435151955201</v>
      </c>
      <c r="AX144" s="16">
        <f t="shared" ca="1" si="19"/>
        <v>258.70703854994304</v>
      </c>
      <c r="AY144" s="16">
        <f t="shared" ca="1" si="19"/>
        <v>263.8811793209419</v>
      </c>
      <c r="AZ144" s="16">
        <f t="shared" ca="1" si="19"/>
        <v>269.15880290736072</v>
      </c>
      <c r="BA144" s="16">
        <f t="shared" ca="1" si="19"/>
        <v>274.54197896550795</v>
      </c>
      <c r="BB144" s="16">
        <f t="shared" ca="1" si="19"/>
        <v>280.0328185448181</v>
      </c>
      <c r="BC144" s="16">
        <f t="shared" ca="1" si="19"/>
        <v>285.63347491571449</v>
      </c>
      <c r="BD144" s="16">
        <f t="shared" ca="1" si="19"/>
        <v>291.3461444140288</v>
      </c>
      <c r="BE144" s="16">
        <f t="shared" ca="1" si="19"/>
        <v>297.17306730230939</v>
      </c>
      <c r="BF144" s="16">
        <f t="shared" ca="1" si="19"/>
        <v>303.1165286483556</v>
      </c>
      <c r="BG144" s="16">
        <f t="shared" ca="1" si="19"/>
        <v>309.17885922132274</v>
      </c>
      <c r="BH144" s="16">
        <f t="shared" ca="1" si="19"/>
        <v>315.36243640574918</v>
      </c>
      <c r="BI144" s="16">
        <f t="shared" ca="1" si="19"/>
        <v>321.66968513386416</v>
      </c>
      <c r="BJ144" s="16">
        <f t="shared" ca="1" si="19"/>
        <v>328.10307883654144</v>
      </c>
      <c r="BK144" s="16">
        <f t="shared" ca="1" si="19"/>
        <v>334.6651404132723</v>
      </c>
      <c r="BL144" s="16">
        <f t="shared" ca="1" si="19"/>
        <v>341.35844322153775</v>
      </c>
      <c r="BM144" s="16">
        <f t="shared" ca="1" si="19"/>
        <v>348.1856120859685</v>
      </c>
      <c r="BN144" s="16">
        <f t="shared" ca="1" si="19"/>
        <v>355.14932432768785</v>
      </c>
      <c r="BO144" s="16">
        <f t="shared" ca="1" si="19"/>
        <v>362.25231081424164</v>
      </c>
      <c r="BP144" s="16">
        <f t="shared" ref="BP144:EA144" ca="1" si="20">BO144*1.02</f>
        <v>369.49735703052647</v>
      </c>
      <c r="BQ144" s="16">
        <f t="shared" ca="1" si="20"/>
        <v>376.88730417113703</v>
      </c>
      <c r="BR144" s="16">
        <f t="shared" ca="1" si="20"/>
        <v>384.42505025455978</v>
      </c>
      <c r="BS144" s="16">
        <f t="shared" ca="1" si="20"/>
        <v>392.11355125965099</v>
      </c>
      <c r="BT144" s="16">
        <f t="shared" ca="1" si="20"/>
        <v>399.95582228484403</v>
      </c>
      <c r="BU144" s="16">
        <f t="shared" ca="1" si="20"/>
        <v>407.9549387305409</v>
      </c>
      <c r="BV144" s="16">
        <f t="shared" ca="1" si="20"/>
        <v>416.11403750515171</v>
      </c>
      <c r="BW144" s="16">
        <f t="shared" ca="1" si="20"/>
        <v>424.43631825525478</v>
      </c>
      <c r="BX144" s="16">
        <f t="shared" ca="1" si="20"/>
        <v>432.92504462035987</v>
      </c>
      <c r="BY144" s="16">
        <f t="shared" ca="1" si="20"/>
        <v>441.5835455127671</v>
      </c>
      <c r="BZ144" s="16">
        <f t="shared" ca="1" si="20"/>
        <v>450.41521642302246</v>
      </c>
      <c r="CA144" s="16">
        <f t="shared" ca="1" si="20"/>
        <v>459.4235207514829</v>
      </c>
      <c r="CB144" s="16">
        <f t="shared" ca="1" si="20"/>
        <v>468.61199116651255</v>
      </c>
      <c r="CC144" s="16">
        <f t="shared" ca="1" si="20"/>
        <v>477.98423098984279</v>
      </c>
      <c r="CD144" s="16">
        <f t="shared" ca="1" si="20"/>
        <v>487.54391560963967</v>
      </c>
      <c r="CE144" s="16">
        <f t="shared" ca="1" si="20"/>
        <v>497.29479392183248</v>
      </c>
      <c r="CF144" s="16">
        <f t="shared" ca="1" si="20"/>
        <v>507.24068980026914</v>
      </c>
      <c r="CG144" s="16">
        <f t="shared" ca="1" si="20"/>
        <v>517.38550359627448</v>
      </c>
      <c r="CH144" s="16">
        <f t="shared" ca="1" si="20"/>
        <v>527.73321366819994</v>
      </c>
      <c r="CI144" s="16">
        <f t="shared" ca="1" si="20"/>
        <v>538.28787794156392</v>
      </c>
      <c r="CJ144" s="16">
        <f t="shared" ca="1" si="20"/>
        <v>549.05363550039522</v>
      </c>
      <c r="CK144" s="16">
        <f t="shared" ca="1" si="20"/>
        <v>560.0347082104031</v>
      </c>
      <c r="CL144" s="16">
        <f t="shared" ca="1" si="20"/>
        <v>571.23540237461111</v>
      </c>
      <c r="CM144" s="16">
        <f t="shared" ca="1" si="20"/>
        <v>582.66011042210334</v>
      </c>
      <c r="CN144" s="16">
        <f t="shared" ca="1" si="20"/>
        <v>594.3133126305454</v>
      </c>
      <c r="CO144" s="16">
        <f t="shared" ca="1" si="20"/>
        <v>606.19957888315628</v>
      </c>
      <c r="CP144" s="16">
        <f t="shared" ca="1" si="20"/>
        <v>618.32357046081938</v>
      </c>
      <c r="CQ144" s="16">
        <f t="shared" ca="1" si="20"/>
        <v>630.69004187003577</v>
      </c>
      <c r="CR144" s="16">
        <f t="shared" ca="1" si="20"/>
        <v>643.3038427074365</v>
      </c>
      <c r="CS144" s="16">
        <f t="shared" ca="1" si="20"/>
        <v>656.16991956158529</v>
      </c>
      <c r="CT144" s="16">
        <f t="shared" ca="1" si="20"/>
        <v>669.29331795281701</v>
      </c>
      <c r="CU144" s="16">
        <f t="shared" ca="1" si="20"/>
        <v>682.67918431187331</v>
      </c>
      <c r="CV144" s="16">
        <f t="shared" ca="1" si="20"/>
        <v>696.33276799811074</v>
      </c>
      <c r="CW144" s="16">
        <f t="shared" ca="1" si="20"/>
        <v>710.25942335807292</v>
      </c>
      <c r="CX144" s="16">
        <f t="shared" ca="1" si="20"/>
        <v>724.46461182523444</v>
      </c>
      <c r="CY144" s="16">
        <f t="shared" ca="1" si="20"/>
        <v>738.95390406173919</v>
      </c>
      <c r="CZ144" s="16">
        <f t="shared" ca="1" si="20"/>
        <v>753.73298214297404</v>
      </c>
      <c r="DA144" s="16">
        <f t="shared" ca="1" si="20"/>
        <v>768.80764178583354</v>
      </c>
      <c r="DB144" s="16">
        <f t="shared" ca="1" si="20"/>
        <v>784.18379462155019</v>
      </c>
      <c r="DC144" s="16">
        <f t="shared" ca="1" si="20"/>
        <v>799.86747051398117</v>
      </c>
      <c r="DD144" s="16">
        <f t="shared" ca="1" si="20"/>
        <v>815.86481992426081</v>
      </c>
      <c r="DE144" s="16">
        <f t="shared" ca="1" si="20"/>
        <v>832.18211632274608</v>
      </c>
      <c r="DF144" s="16">
        <f t="shared" ca="1" si="20"/>
        <v>848.82575864920102</v>
      </c>
      <c r="DG144" s="16">
        <f t="shared" ca="1" si="20"/>
        <v>865.80227382218504</v>
      </c>
      <c r="DH144" s="16">
        <f t="shared" ca="1" si="20"/>
        <v>883.11831929862876</v>
      </c>
      <c r="DI144" s="16">
        <f t="shared" ca="1" si="20"/>
        <v>900.78068568460139</v>
      </c>
      <c r="DJ144" s="16">
        <f t="shared" ca="1" si="20"/>
        <v>918.7962993982934</v>
      </c>
      <c r="DK144" s="16">
        <f t="shared" ca="1" si="20"/>
        <v>937.17222538625924</v>
      </c>
      <c r="DL144" s="16">
        <f t="shared" ca="1" si="20"/>
        <v>955.9156698939845</v>
      </c>
      <c r="DM144" s="16">
        <f t="shared" ca="1" si="20"/>
        <v>975.03398329186416</v>
      </c>
      <c r="DN144" s="16">
        <f t="shared" ca="1" si="20"/>
        <v>994.53466295770147</v>
      </c>
      <c r="DO144" s="16">
        <f t="shared" ca="1" si="20"/>
        <v>1014.4253562168556</v>
      </c>
      <c r="DP144" s="16">
        <f t="shared" ca="1" si="20"/>
        <v>1034.7138633411928</v>
      </c>
      <c r="DQ144" s="16">
        <f t="shared" ca="1" si="20"/>
        <v>1055.4081406080168</v>
      </c>
      <c r="DR144" s="16">
        <f t="shared" ca="1" si="20"/>
        <v>1076.5163034201771</v>
      </c>
      <c r="DS144" s="16">
        <f t="shared" ca="1" si="20"/>
        <v>1098.0466294885807</v>
      </c>
      <c r="DT144" s="16">
        <f t="shared" ca="1" si="20"/>
        <v>1120.0075620783523</v>
      </c>
      <c r="DU144" s="16">
        <f t="shared" ca="1" si="20"/>
        <v>1142.4077133199194</v>
      </c>
      <c r="DV144" s="16">
        <f t="shared" ca="1" si="20"/>
        <v>1165.2558675863177</v>
      </c>
      <c r="DW144" s="16">
        <f t="shared" ca="1" si="20"/>
        <v>1188.5609849380439</v>
      </c>
      <c r="DX144" s="16">
        <f t="shared" ca="1" si="20"/>
        <v>1212.3322046368048</v>
      </c>
      <c r="DY144" s="16">
        <f t="shared" ca="1" si="20"/>
        <v>1236.5788487295408</v>
      </c>
      <c r="DZ144" s="16">
        <f t="shared" ca="1" si="20"/>
        <v>1261.3104257041316</v>
      </c>
      <c r="EA144" s="16">
        <f t="shared" ca="1" si="20"/>
        <v>1286.5366342182142</v>
      </c>
      <c r="EB144" s="16">
        <f t="shared" ref="EB144:GE144" ca="1" si="21">EA144*1.02</f>
        <v>1312.2673669025785</v>
      </c>
      <c r="EC144" s="16">
        <f t="shared" ca="1" si="21"/>
        <v>1338.51271424063</v>
      </c>
      <c r="ED144" s="16">
        <f t="shared" ca="1" si="21"/>
        <v>1365.2829685254426</v>
      </c>
      <c r="EE144" s="16">
        <f t="shared" ca="1" si="21"/>
        <v>1392.5886278959515</v>
      </c>
      <c r="EF144" s="16">
        <f t="shared" ca="1" si="21"/>
        <v>1420.4404004538706</v>
      </c>
      <c r="EG144" s="16">
        <f t="shared" ca="1" si="21"/>
        <v>1448.8492084629479</v>
      </c>
      <c r="EH144" s="16">
        <f t="shared" ca="1" si="21"/>
        <v>1477.8261926322068</v>
      </c>
      <c r="EI144" s="16">
        <f t="shared" ca="1" si="21"/>
        <v>1507.382716484851</v>
      </c>
      <c r="EJ144" s="16">
        <f t="shared" ca="1" si="21"/>
        <v>1537.530370814548</v>
      </c>
      <c r="EK144" s="16">
        <f t="shared" ca="1" si="21"/>
        <v>1568.2809782308389</v>
      </c>
      <c r="EL144" s="16">
        <f t="shared" ca="1" si="21"/>
        <v>1599.6465977954556</v>
      </c>
      <c r="EM144" s="16">
        <f t="shared" ca="1" si="21"/>
        <v>1631.6395297513648</v>
      </c>
      <c r="EN144" s="16">
        <f t="shared" ca="1" si="21"/>
        <v>1664.272320346392</v>
      </c>
      <c r="EO144" s="16">
        <f t="shared" ca="1" si="21"/>
        <v>1697.5577667533198</v>
      </c>
      <c r="EP144" s="16">
        <f t="shared" ca="1" si="21"/>
        <v>1731.5089220883863</v>
      </c>
      <c r="EQ144" s="16">
        <f t="shared" ca="1" si="21"/>
        <v>1766.1391005301541</v>
      </c>
      <c r="ER144" s="16">
        <f t="shared" ca="1" si="21"/>
        <v>1801.4618825407572</v>
      </c>
      <c r="ES144" s="16">
        <f t="shared" ca="1" si="21"/>
        <v>1837.4911201915725</v>
      </c>
      <c r="ET144" s="16">
        <f t="shared" ca="1" si="21"/>
        <v>1874.240942595404</v>
      </c>
      <c r="EU144" s="16">
        <f t="shared" ca="1" si="21"/>
        <v>1911.7257614473122</v>
      </c>
      <c r="EV144" s="16">
        <f t="shared" ca="1" si="21"/>
        <v>1949.9602766762584</v>
      </c>
      <c r="EW144" s="16">
        <f t="shared" ca="1" si="21"/>
        <v>1988.9594822097836</v>
      </c>
      <c r="EX144" s="16">
        <f t="shared" ca="1" si="21"/>
        <v>2028.7386718539792</v>
      </c>
      <c r="EY144" s="16">
        <f t="shared" ca="1" si="21"/>
        <v>2069.313445291059</v>
      </c>
      <c r="EZ144" s="16">
        <f t="shared" ca="1" si="21"/>
        <v>2110.69971419688</v>
      </c>
      <c r="FA144" s="16">
        <f t="shared" ca="1" si="21"/>
        <v>2152.9137084808176</v>
      </c>
      <c r="FB144" s="16">
        <f t="shared" ca="1" si="21"/>
        <v>2195.9719826504338</v>
      </c>
      <c r="FC144" s="16">
        <f t="shared" ca="1" si="21"/>
        <v>2239.8914223034426</v>
      </c>
      <c r="FD144" s="16">
        <f t="shared" ca="1" si="21"/>
        <v>2284.6892507495113</v>
      </c>
      <c r="FE144" s="16">
        <f t="shared" ca="1" si="21"/>
        <v>2330.3830357645015</v>
      </c>
      <c r="FF144" s="16">
        <f t="shared" ca="1" si="21"/>
        <v>2376.9906964797915</v>
      </c>
      <c r="FG144" s="16">
        <f t="shared" ca="1" si="21"/>
        <v>2424.5305104093873</v>
      </c>
      <c r="FH144" s="16">
        <f t="shared" ca="1" si="21"/>
        <v>2473.021120617575</v>
      </c>
      <c r="FI144" s="16">
        <f t="shared" ca="1" si="21"/>
        <v>2522.4815430299263</v>
      </c>
      <c r="FJ144" s="16">
        <f t="shared" ca="1" si="21"/>
        <v>2572.9311738905249</v>
      </c>
      <c r="FK144" s="16">
        <f t="shared" ca="1" si="21"/>
        <v>2624.3897973683356</v>
      </c>
      <c r="FL144" s="16">
        <f t="shared" ca="1" si="21"/>
        <v>2676.8775933157026</v>
      </c>
      <c r="FM144" s="16">
        <f t="shared" ca="1" si="21"/>
        <v>2730.4151451820167</v>
      </c>
      <c r="FN144" s="16">
        <f t="shared" ca="1" si="21"/>
        <v>2785.023448085657</v>
      </c>
      <c r="FO144" s="16">
        <f t="shared" ca="1" si="21"/>
        <v>2840.7239170473704</v>
      </c>
      <c r="FP144" s="16">
        <f t="shared" ca="1" si="21"/>
        <v>2897.5383953883179</v>
      </c>
      <c r="FQ144" s="16">
        <f t="shared" ca="1" si="21"/>
        <v>2955.4891632960844</v>
      </c>
      <c r="FR144" s="16">
        <f t="shared" ca="1" si="21"/>
        <v>3014.5989465620059</v>
      </c>
      <c r="FS144" s="16">
        <f t="shared" ca="1" si="21"/>
        <v>3074.890925493246</v>
      </c>
      <c r="FT144" s="16">
        <f t="shared" ca="1" si="21"/>
        <v>3136.3887440031108</v>
      </c>
      <c r="FU144" s="16">
        <f t="shared" ca="1" si="21"/>
        <v>3199.1165188831733</v>
      </c>
      <c r="FV144" s="16">
        <f t="shared" ca="1" si="21"/>
        <v>3263.0988492608367</v>
      </c>
      <c r="FW144" s="16">
        <f t="shared" ca="1" si="21"/>
        <v>3328.3608262460534</v>
      </c>
      <c r="FX144" s="16">
        <f t="shared" ca="1" si="21"/>
        <v>3394.9280427709746</v>
      </c>
      <c r="FY144" s="16">
        <f t="shared" ca="1" si="21"/>
        <v>3462.826603626394</v>
      </c>
      <c r="FZ144" s="16">
        <f t="shared" ca="1" si="21"/>
        <v>3532.083135698922</v>
      </c>
      <c r="GA144" s="16">
        <f t="shared" ca="1" si="21"/>
        <v>3602.7247984129003</v>
      </c>
      <c r="GB144" s="16">
        <f t="shared" ca="1" si="21"/>
        <v>3674.7792943811583</v>
      </c>
      <c r="GC144" s="16">
        <f t="shared" ca="1" si="21"/>
        <v>3748.2748802687815</v>
      </c>
      <c r="GD144" s="16">
        <f t="shared" ca="1" si="21"/>
        <v>3823.2403778741573</v>
      </c>
      <c r="GE144" s="16">
        <f t="shared" ca="1" si="21"/>
        <v>3899.7051854316405</v>
      </c>
    </row>
    <row r="145" spans="1:187" x14ac:dyDescent="0.2">
      <c r="B145" s="16">
        <v>100</v>
      </c>
      <c r="C145" s="16">
        <f ca="1">B145*1.05</f>
        <v>105</v>
      </c>
      <c r="D145" s="16">
        <f t="shared" ref="D145:BO145" ca="1" si="22">C145*1.05</f>
        <v>110.25</v>
      </c>
      <c r="E145" s="16">
        <f t="shared" ca="1" si="22"/>
        <v>115.7625</v>
      </c>
      <c r="F145" s="16">
        <f t="shared" ca="1" si="22"/>
        <v>121.55062500000001</v>
      </c>
      <c r="G145" s="16">
        <f t="shared" ca="1" si="22"/>
        <v>127.62815625000002</v>
      </c>
      <c r="H145" s="16">
        <f t="shared" ca="1" si="22"/>
        <v>134.00956406250003</v>
      </c>
      <c r="I145" s="16">
        <f t="shared" ca="1" si="22"/>
        <v>140.71004226562505</v>
      </c>
      <c r="J145" s="16">
        <f t="shared" ca="1" si="22"/>
        <v>147.74554437890632</v>
      </c>
      <c r="K145" s="16">
        <f t="shared" ca="1" si="22"/>
        <v>155.13282159785163</v>
      </c>
      <c r="L145" s="16">
        <f t="shared" ca="1" si="22"/>
        <v>162.88946267774421</v>
      </c>
      <c r="M145" s="16">
        <f t="shared" ca="1" si="22"/>
        <v>171.03393581163144</v>
      </c>
      <c r="N145" s="16">
        <f t="shared" ca="1" si="22"/>
        <v>179.58563260221302</v>
      </c>
      <c r="O145" s="16">
        <f t="shared" ca="1" si="22"/>
        <v>188.56491423232367</v>
      </c>
      <c r="P145" s="16">
        <f t="shared" ca="1" si="22"/>
        <v>197.99315994393987</v>
      </c>
      <c r="Q145" s="16">
        <f t="shared" ca="1" si="22"/>
        <v>207.89281794113688</v>
      </c>
      <c r="R145" s="16">
        <f t="shared" ca="1" si="22"/>
        <v>218.28745883819374</v>
      </c>
      <c r="S145" s="16">
        <f t="shared" ca="1" si="22"/>
        <v>229.20183178010345</v>
      </c>
      <c r="T145" s="16">
        <f t="shared" ca="1" si="22"/>
        <v>240.66192336910862</v>
      </c>
      <c r="U145" s="16">
        <f t="shared" ca="1" si="22"/>
        <v>252.69501953756406</v>
      </c>
      <c r="V145" s="16">
        <f t="shared" ca="1" si="22"/>
        <v>265.32977051444226</v>
      </c>
      <c r="W145" s="16">
        <f t="shared" ca="1" si="22"/>
        <v>278.5962590401644</v>
      </c>
      <c r="X145" s="16">
        <f t="shared" ca="1" si="22"/>
        <v>292.5260719921726</v>
      </c>
      <c r="Y145" s="16">
        <f t="shared" ca="1" si="22"/>
        <v>307.15237559178127</v>
      </c>
      <c r="Z145" s="16">
        <f t="shared" ca="1" si="22"/>
        <v>322.50999437137034</v>
      </c>
      <c r="AA145" s="16">
        <f t="shared" ca="1" si="22"/>
        <v>338.63549408993885</v>
      </c>
      <c r="AB145" s="16">
        <f t="shared" ca="1" si="22"/>
        <v>355.56726879443579</v>
      </c>
      <c r="AC145" s="16">
        <f t="shared" ca="1" si="22"/>
        <v>373.34563223415762</v>
      </c>
      <c r="AD145" s="16">
        <f t="shared" ca="1" si="22"/>
        <v>392.01291384586551</v>
      </c>
      <c r="AE145" s="16">
        <f t="shared" ca="1" si="22"/>
        <v>411.61355953815882</v>
      </c>
      <c r="AF145" s="16">
        <f t="shared" ca="1" si="22"/>
        <v>432.19423751506679</v>
      </c>
      <c r="AG145" s="16">
        <f t="shared" ca="1" si="22"/>
        <v>453.80394939082015</v>
      </c>
      <c r="AH145" s="16">
        <f t="shared" ca="1" si="22"/>
        <v>476.49414686036118</v>
      </c>
      <c r="AI145" s="16">
        <f t="shared" ca="1" si="22"/>
        <v>500.31885420337926</v>
      </c>
      <c r="AJ145" s="16">
        <f t="shared" ca="1" si="22"/>
        <v>525.33479691354819</v>
      </c>
      <c r="AK145" s="16">
        <f t="shared" ca="1" si="22"/>
        <v>551.60153675922561</v>
      </c>
      <c r="AL145" s="16">
        <f t="shared" ca="1" si="22"/>
        <v>579.18161359718692</v>
      </c>
      <c r="AM145" s="16">
        <f t="shared" ca="1" si="22"/>
        <v>608.14069427704635</v>
      </c>
      <c r="AN145" s="16">
        <f t="shared" ca="1" si="22"/>
        <v>638.54772899089869</v>
      </c>
      <c r="AO145" s="16">
        <f t="shared" ca="1" si="22"/>
        <v>670.47511544044369</v>
      </c>
      <c r="AP145" s="16">
        <f t="shared" ca="1" si="22"/>
        <v>703.99887121246593</v>
      </c>
      <c r="AQ145" s="16">
        <f t="shared" ca="1" si="22"/>
        <v>739.19881477308923</v>
      </c>
      <c r="AR145" s="16">
        <f t="shared" ca="1" si="22"/>
        <v>776.15875551174372</v>
      </c>
      <c r="AS145" s="16">
        <f t="shared" ca="1" si="22"/>
        <v>814.96669328733094</v>
      </c>
      <c r="AT145" s="16">
        <f t="shared" ca="1" si="22"/>
        <v>855.71502795169749</v>
      </c>
      <c r="AU145" s="16">
        <f t="shared" ca="1" si="22"/>
        <v>898.50077934928242</v>
      </c>
      <c r="AV145" s="16">
        <f t="shared" ca="1" si="22"/>
        <v>943.42581831674659</v>
      </c>
      <c r="AW145" s="16">
        <f t="shared" ca="1" si="22"/>
        <v>990.59710923258399</v>
      </c>
      <c r="AX145" s="16">
        <f t="shared" ca="1" si="22"/>
        <v>1040.1269646942133</v>
      </c>
      <c r="AY145" s="16">
        <f t="shared" ca="1" si="22"/>
        <v>1092.1333129289239</v>
      </c>
      <c r="AZ145" s="16">
        <f t="shared" ca="1" si="22"/>
        <v>1146.7399785753703</v>
      </c>
      <c r="BA145" s="16">
        <f t="shared" ca="1" si="22"/>
        <v>1204.0769775041388</v>
      </c>
      <c r="BB145" s="16">
        <f t="shared" ca="1" si="22"/>
        <v>1264.2808263793459</v>
      </c>
      <c r="BC145" s="16">
        <f t="shared" ca="1" si="22"/>
        <v>1327.4948676983131</v>
      </c>
      <c r="BD145" s="16">
        <f t="shared" ca="1" si="22"/>
        <v>1393.8696110832288</v>
      </c>
      <c r="BE145" s="16">
        <f t="shared" ca="1" si="22"/>
        <v>1463.5630916373902</v>
      </c>
      <c r="BF145" s="16">
        <f t="shared" ca="1" si="22"/>
        <v>1536.7412462192599</v>
      </c>
      <c r="BG145" s="16">
        <f t="shared" ca="1" si="22"/>
        <v>1613.578308530223</v>
      </c>
      <c r="BH145" s="16">
        <f t="shared" ca="1" si="22"/>
        <v>1694.2572239567342</v>
      </c>
      <c r="BI145" s="16">
        <f t="shared" ca="1" si="22"/>
        <v>1778.9700851545708</v>
      </c>
      <c r="BJ145" s="16">
        <f t="shared" ca="1" si="22"/>
        <v>1867.9185894122995</v>
      </c>
      <c r="BK145" s="16">
        <f t="shared" ca="1" si="22"/>
        <v>1961.3145188829146</v>
      </c>
      <c r="BL145" s="16">
        <f t="shared" ca="1" si="22"/>
        <v>2059.3802448270603</v>
      </c>
      <c r="BM145" s="16">
        <f t="shared" ca="1" si="22"/>
        <v>2162.3492570684134</v>
      </c>
      <c r="BN145" s="16">
        <f t="shared" ca="1" si="22"/>
        <v>2270.4667199218343</v>
      </c>
      <c r="BO145" s="16">
        <f t="shared" ca="1" si="22"/>
        <v>2383.9900559179259</v>
      </c>
      <c r="BP145" s="16">
        <f t="shared" ref="BP145:EA145" ca="1" si="23">BO145*1.05</f>
        <v>2503.1895587138224</v>
      </c>
      <c r="BQ145" s="16">
        <f t="shared" ca="1" si="23"/>
        <v>2628.3490366495134</v>
      </c>
      <c r="BR145" s="16">
        <f t="shared" ca="1" si="23"/>
        <v>2759.7664884819892</v>
      </c>
      <c r="BS145" s="16">
        <f t="shared" ca="1" si="23"/>
        <v>2897.7548129060888</v>
      </c>
      <c r="BT145" s="16">
        <f t="shared" ca="1" si="23"/>
        <v>3042.6425535513931</v>
      </c>
      <c r="BU145" s="16">
        <f t="shared" ca="1" si="23"/>
        <v>3194.7746812289629</v>
      </c>
      <c r="BV145" s="16">
        <f t="shared" ca="1" si="23"/>
        <v>3354.5134152904111</v>
      </c>
      <c r="BW145" s="16">
        <f t="shared" ca="1" si="23"/>
        <v>3522.2390860549317</v>
      </c>
      <c r="BX145" s="16">
        <f t="shared" ca="1" si="23"/>
        <v>3698.3510403576784</v>
      </c>
      <c r="BY145" s="16">
        <f t="shared" ca="1" si="23"/>
        <v>3883.2685923755625</v>
      </c>
      <c r="BZ145" s="16">
        <f t="shared" ca="1" si="23"/>
        <v>4077.4320219943406</v>
      </c>
      <c r="CA145" s="16">
        <f t="shared" ca="1" si="23"/>
        <v>4281.3036230940579</v>
      </c>
      <c r="CB145" s="16">
        <f t="shared" ca="1" si="23"/>
        <v>4495.3688042487611</v>
      </c>
      <c r="CC145" s="16">
        <f t="shared" ca="1" si="23"/>
        <v>4720.1372444611998</v>
      </c>
      <c r="CD145" s="16">
        <f t="shared" ca="1" si="23"/>
        <v>4956.1441066842599</v>
      </c>
      <c r="CE145" s="16">
        <f t="shared" ca="1" si="23"/>
        <v>5203.9513120184729</v>
      </c>
      <c r="CF145" s="16">
        <f t="shared" ca="1" si="23"/>
        <v>5464.1488776193964</v>
      </c>
      <c r="CG145" s="16">
        <f t="shared" ca="1" si="23"/>
        <v>5737.3563215003669</v>
      </c>
      <c r="CH145" s="16">
        <f t="shared" ca="1" si="23"/>
        <v>6024.2241375753856</v>
      </c>
      <c r="CI145" s="16">
        <f t="shared" ca="1" si="23"/>
        <v>6325.4353444541548</v>
      </c>
      <c r="CJ145" s="16">
        <f t="shared" ca="1" si="23"/>
        <v>6641.707111676863</v>
      </c>
      <c r="CK145" s="16">
        <f t="shared" ca="1" si="23"/>
        <v>6973.792467260706</v>
      </c>
      <c r="CL145" s="16">
        <f t="shared" ca="1" si="23"/>
        <v>7322.4820906237419</v>
      </c>
      <c r="CM145" s="16">
        <f t="shared" ca="1" si="23"/>
        <v>7688.6061951549291</v>
      </c>
      <c r="CN145" s="16">
        <f t="shared" ca="1" si="23"/>
        <v>8073.0365049126758</v>
      </c>
      <c r="CO145" s="16">
        <f t="shared" ca="1" si="23"/>
        <v>8476.6883301583093</v>
      </c>
      <c r="CP145" s="16">
        <f t="shared" ca="1" si="23"/>
        <v>8900.5227466662254</v>
      </c>
      <c r="CQ145" s="16">
        <f t="shared" ca="1" si="23"/>
        <v>9345.5488839995378</v>
      </c>
      <c r="CR145" s="16">
        <f t="shared" ca="1" si="23"/>
        <v>9812.826328199515</v>
      </c>
      <c r="CS145" s="16">
        <f t="shared" ca="1" si="23"/>
        <v>10303.467644609491</v>
      </c>
      <c r="CT145" s="16">
        <f t="shared" ca="1" si="23"/>
        <v>10818.641026839967</v>
      </c>
      <c r="CU145" s="16">
        <f t="shared" ca="1" si="23"/>
        <v>11359.573078181966</v>
      </c>
      <c r="CV145" s="16">
        <f t="shared" ca="1" si="23"/>
        <v>11927.551732091064</v>
      </c>
      <c r="CW145" s="16">
        <f t="shared" ca="1" si="23"/>
        <v>12523.929318695618</v>
      </c>
      <c r="CX145" s="16">
        <f t="shared" ca="1" si="23"/>
        <v>13150.1257846304</v>
      </c>
      <c r="CY145" s="16">
        <f t="shared" ca="1" si="23"/>
        <v>13807.63207386192</v>
      </c>
      <c r="CZ145" s="16">
        <f t="shared" ca="1" si="23"/>
        <v>14498.013677555016</v>
      </c>
      <c r="DA145" s="16">
        <f t="shared" ca="1" si="23"/>
        <v>15222.914361432768</v>
      </c>
      <c r="DB145" s="16">
        <f t="shared" ca="1" si="23"/>
        <v>15984.060079504407</v>
      </c>
      <c r="DC145" s="16">
        <f t="shared" ca="1" si="23"/>
        <v>16783.263083479629</v>
      </c>
      <c r="DD145" s="16">
        <f t="shared" ca="1" si="23"/>
        <v>17622.42623765361</v>
      </c>
      <c r="DE145" s="16">
        <f t="shared" ca="1" si="23"/>
        <v>18503.547549536292</v>
      </c>
      <c r="DF145" s="16">
        <f t="shared" ca="1" si="23"/>
        <v>19428.724927013107</v>
      </c>
      <c r="DG145" s="16">
        <f t="shared" ca="1" si="23"/>
        <v>20400.161173363762</v>
      </c>
      <c r="DH145" s="16">
        <f t="shared" ca="1" si="23"/>
        <v>21420.169232031953</v>
      </c>
      <c r="DI145" s="16">
        <f t="shared" ca="1" si="23"/>
        <v>22491.177693633552</v>
      </c>
      <c r="DJ145" s="16">
        <f t="shared" ca="1" si="23"/>
        <v>23615.736578315231</v>
      </c>
      <c r="DK145" s="16">
        <f t="shared" ca="1" si="23"/>
        <v>24796.523407230994</v>
      </c>
      <c r="DL145" s="16">
        <f t="shared" ca="1" si="23"/>
        <v>26036.349577592544</v>
      </c>
      <c r="DM145" s="16">
        <f t="shared" ca="1" si="23"/>
        <v>27338.167056472172</v>
      </c>
      <c r="DN145" s="16">
        <f t="shared" ca="1" si="23"/>
        <v>28705.075409295783</v>
      </c>
      <c r="DO145" s="16">
        <f t="shared" ca="1" si="23"/>
        <v>30140.329179760574</v>
      </c>
      <c r="DP145" s="16">
        <f t="shared" ca="1" si="23"/>
        <v>31647.345638748604</v>
      </c>
      <c r="DQ145" s="16">
        <f t="shared" ca="1" si="23"/>
        <v>33229.712920686034</v>
      </c>
      <c r="DR145" s="16">
        <f t="shared" ca="1" si="23"/>
        <v>34891.198566720333</v>
      </c>
      <c r="DS145" s="16">
        <f t="shared" ca="1" si="23"/>
        <v>36635.758495056354</v>
      </c>
      <c r="DT145" s="16">
        <f t="shared" ca="1" si="23"/>
        <v>38467.546419809172</v>
      </c>
      <c r="DU145" s="16">
        <f t="shared" ca="1" si="23"/>
        <v>40390.923740799633</v>
      </c>
      <c r="DV145" s="16">
        <f t="shared" ca="1" si="23"/>
        <v>42410.469927839615</v>
      </c>
      <c r="DW145" s="16">
        <f t="shared" ca="1" si="23"/>
        <v>44530.993424231594</v>
      </c>
      <c r="DX145" s="16">
        <f t="shared" ca="1" si="23"/>
        <v>46757.543095443172</v>
      </c>
      <c r="DY145" s="16">
        <f t="shared" ca="1" si="23"/>
        <v>49095.420250215335</v>
      </c>
      <c r="DZ145" s="16">
        <f t="shared" ca="1" si="23"/>
        <v>51550.191262726104</v>
      </c>
      <c r="EA145" s="16">
        <f t="shared" ca="1" si="23"/>
        <v>54127.700825862412</v>
      </c>
      <c r="EB145" s="16">
        <f t="shared" ref="EB145:GE145" ca="1" si="24">EA145*1.05</f>
        <v>56834.085867155532</v>
      </c>
      <c r="EC145" s="16">
        <f t="shared" ca="1" si="24"/>
        <v>59675.790160513308</v>
      </c>
      <c r="ED145" s="16">
        <f t="shared" ca="1" si="24"/>
        <v>62659.57966853898</v>
      </c>
      <c r="EE145" s="16">
        <f t="shared" ca="1" si="24"/>
        <v>65792.558651965926</v>
      </c>
      <c r="EF145" s="16">
        <f t="shared" ca="1" si="24"/>
        <v>69082.186584564231</v>
      </c>
      <c r="EG145" s="16">
        <f t="shared" ca="1" si="24"/>
        <v>72536.295913792448</v>
      </c>
      <c r="EH145" s="16">
        <f t="shared" ca="1" si="24"/>
        <v>76163.110709482076</v>
      </c>
      <c r="EI145" s="16">
        <f t="shared" ca="1" si="24"/>
        <v>79971.26624495619</v>
      </c>
      <c r="EJ145" s="16">
        <f t="shared" ca="1" si="24"/>
        <v>83969.829557204008</v>
      </c>
      <c r="EK145" s="16">
        <f t="shared" ca="1" si="24"/>
        <v>88168.321035064218</v>
      </c>
      <c r="EL145" s="16">
        <f t="shared" ca="1" si="24"/>
        <v>92576.737086817433</v>
      </c>
      <c r="EM145" s="16">
        <f t="shared" ca="1" si="24"/>
        <v>97205.573941158305</v>
      </c>
      <c r="EN145" s="16">
        <f t="shared" ca="1" si="24"/>
        <v>102065.85263821622</v>
      </c>
      <c r="EO145" s="16">
        <f t="shared" ca="1" si="24"/>
        <v>107169.14527012705</v>
      </c>
      <c r="EP145" s="16">
        <f t="shared" ca="1" si="24"/>
        <v>112527.6025336334</v>
      </c>
      <c r="EQ145" s="16">
        <f t="shared" ca="1" si="24"/>
        <v>118153.98266031507</v>
      </c>
      <c r="ER145" s="16">
        <f t="shared" ca="1" si="24"/>
        <v>124061.68179333083</v>
      </c>
      <c r="ES145" s="16">
        <f t="shared" ca="1" si="24"/>
        <v>130264.76588299738</v>
      </c>
      <c r="ET145" s="16">
        <f t="shared" ca="1" si="24"/>
        <v>136778.00417714726</v>
      </c>
      <c r="EU145" s="16">
        <f t="shared" ca="1" si="24"/>
        <v>143616.90438600464</v>
      </c>
      <c r="EV145" s="16">
        <f t="shared" ca="1" si="24"/>
        <v>150797.74960530488</v>
      </c>
      <c r="EW145" s="16">
        <f t="shared" ca="1" si="24"/>
        <v>158337.63708557014</v>
      </c>
      <c r="EX145" s="16">
        <f t="shared" ca="1" si="24"/>
        <v>166254.51893984864</v>
      </c>
      <c r="EY145" s="16">
        <f t="shared" ca="1" si="24"/>
        <v>174567.24488684107</v>
      </c>
      <c r="EZ145" s="16">
        <f t="shared" ca="1" si="24"/>
        <v>183295.60713118315</v>
      </c>
      <c r="FA145" s="16">
        <f t="shared" ca="1" si="24"/>
        <v>192460.38748774232</v>
      </c>
      <c r="FB145" s="16">
        <f t="shared" ca="1" si="24"/>
        <v>202083.40686212946</v>
      </c>
      <c r="FC145" s="16">
        <f t="shared" ca="1" si="24"/>
        <v>212187.57720523595</v>
      </c>
      <c r="FD145" s="16">
        <f t="shared" ca="1" si="24"/>
        <v>222796.95606549777</v>
      </c>
      <c r="FE145" s="16">
        <f t="shared" ca="1" si="24"/>
        <v>233936.80386877267</v>
      </c>
      <c r="FF145" s="16">
        <f t="shared" ca="1" si="24"/>
        <v>245633.6440622113</v>
      </c>
      <c r="FG145" s="16">
        <f t="shared" ca="1" si="24"/>
        <v>257915.32626532187</v>
      </c>
      <c r="FH145" s="16">
        <f t="shared" ca="1" si="24"/>
        <v>270811.092578588</v>
      </c>
      <c r="FI145" s="16">
        <f t="shared" ca="1" si="24"/>
        <v>284351.64720751741</v>
      </c>
      <c r="FJ145" s="16">
        <f t="shared" ca="1" si="24"/>
        <v>298569.22956789332</v>
      </c>
      <c r="FK145" s="16">
        <f t="shared" ca="1" si="24"/>
        <v>313497.691046288</v>
      </c>
      <c r="FL145" s="16">
        <f t="shared" ca="1" si="24"/>
        <v>329172.57559860242</v>
      </c>
      <c r="FM145" s="16">
        <f t="shared" ca="1" si="24"/>
        <v>345631.20437853254</v>
      </c>
      <c r="FN145" s="16">
        <f t="shared" ca="1" si="24"/>
        <v>362912.76459745917</v>
      </c>
      <c r="FO145" s="16">
        <f t="shared" ca="1" si="24"/>
        <v>381058.40282733215</v>
      </c>
      <c r="FP145" s="16">
        <f t="shared" ca="1" si="24"/>
        <v>400111.32296869875</v>
      </c>
      <c r="FQ145" s="16">
        <f t="shared" ca="1" si="24"/>
        <v>420116.88911713369</v>
      </c>
      <c r="FR145" s="16">
        <f t="shared" ca="1" si="24"/>
        <v>441122.7335729904</v>
      </c>
      <c r="FS145" s="16">
        <f t="shared" ca="1" si="24"/>
        <v>463178.87025163992</v>
      </c>
      <c r="FT145" s="16">
        <f t="shared" ca="1" si="24"/>
        <v>486337.81376422197</v>
      </c>
      <c r="FU145" s="16">
        <f t="shared" ca="1" si="24"/>
        <v>510654.7044524331</v>
      </c>
      <c r="FV145" s="16">
        <f t="shared" ca="1" si="24"/>
        <v>536187.43967505475</v>
      </c>
      <c r="FW145" s="16">
        <f t="shared" ca="1" si="24"/>
        <v>562996.81165880756</v>
      </c>
      <c r="FX145" s="16">
        <f t="shared" ca="1" si="24"/>
        <v>591146.65224174794</v>
      </c>
      <c r="FY145" s="16">
        <f t="shared" ca="1" si="24"/>
        <v>620703.98485383531</v>
      </c>
      <c r="FZ145" s="16">
        <f t="shared" ca="1" si="24"/>
        <v>651739.18409652705</v>
      </c>
      <c r="GA145" s="16">
        <f t="shared" ca="1" si="24"/>
        <v>684326.14330135344</v>
      </c>
      <c r="GB145" s="16">
        <f t="shared" ca="1" si="24"/>
        <v>718542.4504664212</v>
      </c>
      <c r="GC145" s="16">
        <f t="shared" ca="1" si="24"/>
        <v>754469.57298974227</v>
      </c>
      <c r="GD145" s="16">
        <f t="shared" ca="1" si="24"/>
        <v>792193.05163922941</v>
      </c>
      <c r="GE145" s="16">
        <f t="shared" ca="1" si="24"/>
        <v>831802.70422119088</v>
      </c>
    </row>
    <row r="146" spans="1:187" x14ac:dyDescent="0.2">
      <c r="B146" s="16">
        <f ca="1">SharesOut</f>
        <v>100</v>
      </c>
      <c r="C146" s="16">
        <f ca="1">B146*1.1</f>
        <v>110.00000000000001</v>
      </c>
      <c r="D146" s="16">
        <f t="shared" ref="D146:BO146" ca="1" si="25">C146*1.1</f>
        <v>121.00000000000003</v>
      </c>
      <c r="E146" s="16">
        <f t="shared" ca="1" si="25"/>
        <v>133.10000000000005</v>
      </c>
      <c r="F146" s="16">
        <f t="shared" ca="1" si="25"/>
        <v>146.41000000000008</v>
      </c>
      <c r="G146" s="16">
        <f t="shared" ca="1" si="25"/>
        <v>161.0510000000001</v>
      </c>
      <c r="H146" s="16">
        <f t="shared" ca="1" si="25"/>
        <v>177.15610000000012</v>
      </c>
      <c r="I146" s="16">
        <f t="shared" ca="1" si="25"/>
        <v>194.87171000000015</v>
      </c>
      <c r="J146" s="16">
        <f t="shared" ca="1" si="25"/>
        <v>214.3588810000002</v>
      </c>
      <c r="K146" s="16">
        <f t="shared" ca="1" si="25"/>
        <v>235.79476910000022</v>
      </c>
      <c r="L146" s="16">
        <f t="shared" ca="1" si="25"/>
        <v>259.37424601000026</v>
      </c>
      <c r="M146" s="16">
        <f t="shared" ca="1" si="25"/>
        <v>285.3116706110003</v>
      </c>
      <c r="N146" s="16">
        <f t="shared" ca="1" si="25"/>
        <v>313.84283767210036</v>
      </c>
      <c r="O146" s="16">
        <f t="shared" ca="1" si="25"/>
        <v>345.22712143931039</v>
      </c>
      <c r="P146" s="16">
        <f t="shared" ca="1" si="25"/>
        <v>379.74983358324147</v>
      </c>
      <c r="Q146" s="16">
        <f t="shared" ca="1" si="25"/>
        <v>417.72481694156562</v>
      </c>
      <c r="R146" s="16">
        <f t="shared" ca="1" si="25"/>
        <v>459.49729863572225</v>
      </c>
      <c r="S146" s="16">
        <f t="shared" ca="1" si="25"/>
        <v>505.4470284992945</v>
      </c>
      <c r="T146" s="16">
        <f t="shared" ca="1" si="25"/>
        <v>555.99173134922398</v>
      </c>
      <c r="U146" s="16">
        <f t="shared" ca="1" si="25"/>
        <v>611.59090448414645</v>
      </c>
      <c r="V146" s="16">
        <f t="shared" ca="1" si="25"/>
        <v>672.74999493256109</v>
      </c>
      <c r="W146" s="16">
        <f t="shared" ca="1" si="25"/>
        <v>740.02499442581723</v>
      </c>
      <c r="X146" s="16">
        <f t="shared" ca="1" si="25"/>
        <v>814.02749386839901</v>
      </c>
      <c r="Y146" s="16">
        <f t="shared" ca="1" si="25"/>
        <v>895.43024325523902</v>
      </c>
      <c r="Z146" s="16">
        <f t="shared" ca="1" si="25"/>
        <v>984.97326758076304</v>
      </c>
      <c r="AA146" s="16">
        <f t="shared" ca="1" si="25"/>
        <v>1083.4705943388394</v>
      </c>
      <c r="AB146" s="16">
        <f t="shared" ca="1" si="25"/>
        <v>1191.8176537727234</v>
      </c>
      <c r="AC146" s="16">
        <f t="shared" ca="1" si="25"/>
        <v>1310.9994191499959</v>
      </c>
      <c r="AD146" s="16">
        <f t="shared" ca="1" si="25"/>
        <v>1442.0993610649957</v>
      </c>
      <c r="AE146" s="16">
        <f t="shared" ca="1" si="25"/>
        <v>1586.3092971714955</v>
      </c>
      <c r="AF146" s="16">
        <f t="shared" ca="1" si="25"/>
        <v>1744.9402268886452</v>
      </c>
      <c r="AG146" s="16">
        <f t="shared" ca="1" si="25"/>
        <v>1919.4342495775097</v>
      </c>
      <c r="AH146" s="16">
        <f t="shared" ca="1" si="25"/>
        <v>2111.3776745352607</v>
      </c>
      <c r="AI146" s="16">
        <f t="shared" ca="1" si="25"/>
        <v>2322.5154419887867</v>
      </c>
      <c r="AJ146" s="16">
        <f t="shared" ca="1" si="25"/>
        <v>2554.7669861876657</v>
      </c>
      <c r="AK146" s="16">
        <f t="shared" ca="1" si="25"/>
        <v>2810.2436848064326</v>
      </c>
      <c r="AL146" s="16">
        <f t="shared" ca="1" si="25"/>
        <v>3091.2680532870763</v>
      </c>
      <c r="AM146" s="16">
        <f t="shared" ca="1" si="25"/>
        <v>3400.3948586157844</v>
      </c>
      <c r="AN146" s="16">
        <f t="shared" ca="1" si="25"/>
        <v>3740.4343444773631</v>
      </c>
      <c r="AO146" s="16">
        <f t="shared" ca="1" si="25"/>
        <v>4114.4777789250993</v>
      </c>
      <c r="AP146" s="16">
        <f t="shared" ca="1" si="25"/>
        <v>4525.9255568176095</v>
      </c>
      <c r="AQ146" s="16">
        <f t="shared" ca="1" si="25"/>
        <v>4978.5181124993705</v>
      </c>
      <c r="AR146" s="16">
        <f t="shared" ca="1" si="25"/>
        <v>5476.3699237493083</v>
      </c>
      <c r="AS146" s="16">
        <f t="shared" ca="1" si="25"/>
        <v>6024.00691612424</v>
      </c>
      <c r="AT146" s="16">
        <f t="shared" ca="1" si="25"/>
        <v>6626.4076077366644</v>
      </c>
      <c r="AU146" s="16">
        <f t="shared" ca="1" si="25"/>
        <v>7289.0483685103318</v>
      </c>
      <c r="AV146" s="16">
        <f t="shared" ca="1" si="25"/>
        <v>8017.9532053613657</v>
      </c>
      <c r="AW146" s="16">
        <f t="shared" ca="1" si="25"/>
        <v>8819.748525897503</v>
      </c>
      <c r="AX146" s="16">
        <f t="shared" ca="1" si="25"/>
        <v>9701.7233784872533</v>
      </c>
      <c r="AY146" s="16">
        <f t="shared" ca="1" si="25"/>
        <v>10671.895716335979</v>
      </c>
      <c r="AZ146" s="16">
        <f t="shared" ca="1" si="25"/>
        <v>11739.085287969578</v>
      </c>
      <c r="BA146" s="16">
        <f t="shared" ca="1" si="25"/>
        <v>12912.993816766537</v>
      </c>
      <c r="BB146" s="16">
        <f t="shared" ca="1" si="25"/>
        <v>14204.293198443193</v>
      </c>
      <c r="BC146" s="16">
        <f t="shared" ca="1" si="25"/>
        <v>15624.722518287514</v>
      </c>
      <c r="BD146" s="16">
        <f t="shared" ca="1" si="25"/>
        <v>17187.194770116268</v>
      </c>
      <c r="BE146" s="16">
        <f t="shared" ca="1" si="25"/>
        <v>18905.914247127897</v>
      </c>
      <c r="BF146" s="16">
        <f t="shared" ca="1" si="25"/>
        <v>20796.505671840689</v>
      </c>
      <c r="BG146" s="16">
        <f t="shared" ca="1" si="25"/>
        <v>22876.15623902476</v>
      </c>
      <c r="BH146" s="16">
        <f t="shared" ca="1" si="25"/>
        <v>25163.771862927239</v>
      </c>
      <c r="BI146" s="16">
        <f t="shared" ca="1" si="25"/>
        <v>27680.149049219966</v>
      </c>
      <c r="BJ146" s="16">
        <f t="shared" ca="1" si="25"/>
        <v>30448.163954141964</v>
      </c>
      <c r="BK146" s="16">
        <f t="shared" ca="1" si="25"/>
        <v>33492.980349556165</v>
      </c>
      <c r="BL146" s="16">
        <f t="shared" ca="1" si="25"/>
        <v>36842.278384511781</v>
      </c>
      <c r="BM146" s="16">
        <f t="shared" ca="1" si="25"/>
        <v>40526.506222962962</v>
      </c>
      <c r="BN146" s="16">
        <f t="shared" ca="1" si="25"/>
        <v>44579.156845259262</v>
      </c>
      <c r="BO146" s="16">
        <f t="shared" ca="1" si="25"/>
        <v>49037.07252978519</v>
      </c>
      <c r="BP146" s="16">
        <f t="shared" ref="BP146:EA146" ca="1" si="26">BO146*1.1</f>
        <v>53940.779782763711</v>
      </c>
      <c r="BQ146" s="16">
        <f t="shared" ca="1" si="26"/>
        <v>59334.85776104009</v>
      </c>
      <c r="BR146" s="16">
        <f t="shared" ca="1" si="26"/>
        <v>65268.343537144101</v>
      </c>
      <c r="BS146" s="16">
        <f t="shared" ca="1" si="26"/>
        <v>71795.177890858511</v>
      </c>
      <c r="BT146" s="16">
        <f t="shared" ca="1" si="26"/>
        <v>78974.695679944372</v>
      </c>
      <c r="BU146" s="16">
        <f t="shared" ca="1" si="26"/>
        <v>86872.165247938814</v>
      </c>
      <c r="BV146" s="16">
        <f t="shared" ca="1" si="26"/>
        <v>95559.381772732697</v>
      </c>
      <c r="BW146" s="16">
        <f t="shared" ca="1" si="26"/>
        <v>105115.31995000597</v>
      </c>
      <c r="BX146" s="16">
        <f t="shared" ca="1" si="26"/>
        <v>115626.85194500658</v>
      </c>
      <c r="BY146" s="16">
        <f t="shared" ca="1" si="26"/>
        <v>127189.53713950724</v>
      </c>
      <c r="BZ146" s="16">
        <f t="shared" ca="1" si="26"/>
        <v>139908.49085345797</v>
      </c>
      <c r="CA146" s="16">
        <f t="shared" ca="1" si="26"/>
        <v>153899.33993880378</v>
      </c>
      <c r="CB146" s="16">
        <f t="shared" ca="1" si="26"/>
        <v>169289.27393268418</v>
      </c>
      <c r="CC146" s="16">
        <f t="shared" ca="1" si="26"/>
        <v>186218.20132595263</v>
      </c>
      <c r="CD146" s="16">
        <f t="shared" ca="1" si="26"/>
        <v>204840.02145854791</v>
      </c>
      <c r="CE146" s="16">
        <f t="shared" ca="1" si="26"/>
        <v>225324.02360440273</v>
      </c>
      <c r="CF146" s="16">
        <f t="shared" ca="1" si="26"/>
        <v>247856.42596484302</v>
      </c>
      <c r="CG146" s="16">
        <f t="shared" ca="1" si="26"/>
        <v>272642.06856132735</v>
      </c>
      <c r="CH146" s="16">
        <f t="shared" ca="1" si="26"/>
        <v>299906.27541746013</v>
      </c>
      <c r="CI146" s="16">
        <f t="shared" ca="1" si="26"/>
        <v>329896.90295920614</v>
      </c>
      <c r="CJ146" s="16">
        <f t="shared" ca="1" si="26"/>
        <v>362886.59325512679</v>
      </c>
      <c r="CK146" s="16">
        <f t="shared" ca="1" si="26"/>
        <v>399175.2525806395</v>
      </c>
      <c r="CL146" s="16">
        <f t="shared" ca="1" si="26"/>
        <v>439092.77783870348</v>
      </c>
      <c r="CM146" s="16">
        <f t="shared" ca="1" si="26"/>
        <v>483002.05562257388</v>
      </c>
      <c r="CN146" s="16">
        <f t="shared" ca="1" si="26"/>
        <v>531302.26118483127</v>
      </c>
      <c r="CO146" s="16">
        <f t="shared" ca="1" si="26"/>
        <v>584432.4873033145</v>
      </c>
      <c r="CP146" s="16">
        <f t="shared" ca="1" si="26"/>
        <v>642875.73603364604</v>
      </c>
      <c r="CQ146" s="16">
        <f t="shared" ca="1" si="26"/>
        <v>707163.30963701068</v>
      </c>
      <c r="CR146" s="16">
        <f t="shared" ca="1" si="26"/>
        <v>777879.64060071181</v>
      </c>
      <c r="CS146" s="16">
        <f t="shared" ca="1" si="26"/>
        <v>855667.60466078308</v>
      </c>
      <c r="CT146" s="16">
        <f t="shared" ca="1" si="26"/>
        <v>941234.36512686149</v>
      </c>
      <c r="CU146" s="16">
        <f t="shared" ca="1" si="26"/>
        <v>1035357.8016395477</v>
      </c>
      <c r="CV146" s="16">
        <f t="shared" ca="1" si="26"/>
        <v>1138893.5818035025</v>
      </c>
      <c r="CW146" s="16">
        <f t="shared" ca="1" si="26"/>
        <v>1252782.9399838529</v>
      </c>
      <c r="CX146" s="16">
        <f t="shared" ca="1" si="26"/>
        <v>1378061.2339822382</v>
      </c>
      <c r="CY146" s="16">
        <f t="shared" ca="1" si="26"/>
        <v>1515867.3573804621</v>
      </c>
      <c r="CZ146" s="16">
        <f t="shared" ca="1" si="26"/>
        <v>1667454.0931185083</v>
      </c>
      <c r="DA146" s="16">
        <f t="shared" ca="1" si="26"/>
        <v>1834199.5024303594</v>
      </c>
      <c r="DB146" s="16">
        <f t="shared" ca="1" si="26"/>
        <v>2017619.4526733954</v>
      </c>
      <c r="DC146" s="16">
        <f t="shared" ca="1" si="26"/>
        <v>2219381.3979407353</v>
      </c>
      <c r="DD146" s="16">
        <f t="shared" ca="1" si="26"/>
        <v>2441319.5377348089</v>
      </c>
      <c r="DE146" s="16">
        <f t="shared" ca="1" si="26"/>
        <v>2685451.4915082902</v>
      </c>
      <c r="DF146" s="16">
        <f t="shared" ca="1" si="26"/>
        <v>2953996.6406591195</v>
      </c>
      <c r="DG146" s="16">
        <f t="shared" ca="1" si="26"/>
        <v>3249396.3047250318</v>
      </c>
      <c r="DH146" s="16">
        <f t="shared" ca="1" si="26"/>
        <v>3574335.9351975354</v>
      </c>
      <c r="DI146" s="16">
        <f t="shared" ca="1" si="26"/>
        <v>3931769.5287172892</v>
      </c>
      <c r="DJ146" s="16">
        <f t="shared" ca="1" si="26"/>
        <v>4324946.4815890184</v>
      </c>
      <c r="DK146" s="16">
        <f t="shared" ca="1" si="26"/>
        <v>4757441.1297479207</v>
      </c>
      <c r="DL146" s="16">
        <f t="shared" ca="1" si="26"/>
        <v>5233185.2427227134</v>
      </c>
      <c r="DM146" s="16">
        <f t="shared" ca="1" si="26"/>
        <v>5756503.7669949848</v>
      </c>
      <c r="DN146" s="16">
        <f t="shared" ca="1" si="26"/>
        <v>6332154.1436944837</v>
      </c>
      <c r="DO146" s="16">
        <f t="shared" ca="1" si="26"/>
        <v>6965369.5580639327</v>
      </c>
      <c r="DP146" s="16">
        <f t="shared" ca="1" si="26"/>
        <v>7661906.5138703268</v>
      </c>
      <c r="DQ146" s="16">
        <f t="shared" ca="1" si="26"/>
        <v>8428097.1652573608</v>
      </c>
      <c r="DR146" s="16">
        <f t="shared" ca="1" si="26"/>
        <v>9270906.881783098</v>
      </c>
      <c r="DS146" s="16">
        <f t="shared" ca="1" si="26"/>
        <v>10197997.569961408</v>
      </c>
      <c r="DT146" s="16">
        <f t="shared" ca="1" si="26"/>
        <v>11217797.32695755</v>
      </c>
      <c r="DU146" s="16">
        <f t="shared" ca="1" si="26"/>
        <v>12339577.059653306</v>
      </c>
      <c r="DV146" s="16">
        <f t="shared" ca="1" si="26"/>
        <v>13573534.765618637</v>
      </c>
      <c r="DW146" s="16">
        <f t="shared" ca="1" si="26"/>
        <v>14930888.242180502</v>
      </c>
      <c r="DX146" s="16">
        <f t="shared" ca="1" si="26"/>
        <v>16423977.066398554</v>
      </c>
      <c r="DY146" s="16">
        <f t="shared" ca="1" si="26"/>
        <v>18066374.77303841</v>
      </c>
      <c r="DZ146" s="16">
        <f t="shared" ca="1" si="26"/>
        <v>19873012.250342254</v>
      </c>
      <c r="EA146" s="16">
        <f t="shared" ca="1" si="26"/>
        <v>21860313.475376479</v>
      </c>
      <c r="EB146" s="16">
        <f t="shared" ref="EB146:GE146" ca="1" si="27">EA146*1.1</f>
        <v>24046344.822914131</v>
      </c>
      <c r="EC146" s="16">
        <f t="shared" ca="1" si="27"/>
        <v>26450979.305205546</v>
      </c>
      <c r="ED146" s="16">
        <f t="shared" ca="1" si="27"/>
        <v>29096077.235726103</v>
      </c>
      <c r="EE146" s="16">
        <f t="shared" ca="1" si="27"/>
        <v>32005684.959298715</v>
      </c>
      <c r="EF146" s="16">
        <f t="shared" ca="1" si="27"/>
        <v>35206253.455228589</v>
      </c>
      <c r="EG146" s="16">
        <f t="shared" ca="1" si="27"/>
        <v>38726878.800751455</v>
      </c>
      <c r="EH146" s="16">
        <f t="shared" ca="1" si="27"/>
        <v>42599566.680826604</v>
      </c>
      <c r="EI146" s="16">
        <f t="shared" ca="1" si="27"/>
        <v>46859523.348909266</v>
      </c>
      <c r="EJ146" s="16">
        <f t="shared" ca="1" si="27"/>
        <v>51545475.683800198</v>
      </c>
      <c r="EK146" s="16">
        <f t="shared" ca="1" si="27"/>
        <v>56700023.252180226</v>
      </c>
      <c r="EL146" s="16">
        <f t="shared" ca="1" si="27"/>
        <v>62370025.577398255</v>
      </c>
      <c r="EM146" s="16">
        <f t="shared" ca="1" si="27"/>
        <v>68607028.13513808</v>
      </c>
      <c r="EN146" s="16">
        <f t="shared" ca="1" si="27"/>
        <v>75467730.948651895</v>
      </c>
      <c r="EO146" s="16">
        <f t="shared" ca="1" si="27"/>
        <v>83014504.043517098</v>
      </c>
      <c r="EP146" s="16">
        <f t="shared" ca="1" si="27"/>
        <v>91315954.447868809</v>
      </c>
      <c r="EQ146" s="16">
        <f t="shared" ca="1" si="27"/>
        <v>100447549.8926557</v>
      </c>
      <c r="ER146" s="16">
        <f t="shared" ca="1" si="27"/>
        <v>110492304.88192128</v>
      </c>
      <c r="ES146" s="16">
        <f t="shared" ca="1" si="27"/>
        <v>121541535.37011342</v>
      </c>
      <c r="ET146" s="16">
        <f t="shared" ca="1" si="27"/>
        <v>133695688.90712477</v>
      </c>
      <c r="EU146" s="16">
        <f t="shared" ca="1" si="27"/>
        <v>147065257.79783726</v>
      </c>
      <c r="EV146" s="16">
        <f t="shared" ca="1" si="27"/>
        <v>161771783.57762098</v>
      </c>
      <c r="EW146" s="16">
        <f t="shared" ca="1" si="27"/>
        <v>177948961.93538308</v>
      </c>
      <c r="EX146" s="16">
        <f t="shared" ca="1" si="27"/>
        <v>195743858.12892142</v>
      </c>
      <c r="EY146" s="16">
        <f t="shared" ca="1" si="27"/>
        <v>215318243.94181359</v>
      </c>
      <c r="EZ146" s="16">
        <f t="shared" ca="1" si="27"/>
        <v>236850068.33599496</v>
      </c>
      <c r="FA146" s="16">
        <f t="shared" ca="1" si="27"/>
        <v>260535075.16959447</v>
      </c>
      <c r="FB146" s="16">
        <f t="shared" ca="1" si="27"/>
        <v>286588582.68655396</v>
      </c>
      <c r="FC146" s="16">
        <f t="shared" ca="1" si="27"/>
        <v>315247440.95520937</v>
      </c>
      <c r="FD146" s="16">
        <f t="shared" ca="1" si="27"/>
        <v>346772185.05073035</v>
      </c>
      <c r="FE146" s="16">
        <f t="shared" ca="1" si="27"/>
        <v>381449403.55580342</v>
      </c>
      <c r="FF146" s="16">
        <f t="shared" ca="1" si="27"/>
        <v>419594343.91138381</v>
      </c>
      <c r="FG146" s="16">
        <f t="shared" ca="1" si="27"/>
        <v>461553778.30252224</v>
      </c>
      <c r="FH146" s="16">
        <f t="shared" ca="1" si="27"/>
        <v>507709156.13277453</v>
      </c>
      <c r="FI146" s="16">
        <f t="shared" ca="1" si="27"/>
        <v>558480071.74605203</v>
      </c>
      <c r="FJ146" s="16">
        <f t="shared" ca="1" si="27"/>
        <v>614328078.92065728</v>
      </c>
      <c r="FK146" s="16">
        <f t="shared" ca="1" si="27"/>
        <v>675760886.81272304</v>
      </c>
      <c r="FL146" s="16">
        <f t="shared" ca="1" si="27"/>
        <v>743336975.49399543</v>
      </c>
      <c r="FM146" s="16">
        <f t="shared" ca="1" si="27"/>
        <v>817670673.04339504</v>
      </c>
      <c r="FN146" s="16">
        <f t="shared" ca="1" si="27"/>
        <v>899437740.34773457</v>
      </c>
      <c r="FO146" s="16">
        <f t="shared" ca="1" si="27"/>
        <v>989381514.38250816</v>
      </c>
      <c r="FP146" s="16">
        <f t="shared" ca="1" si="27"/>
        <v>1088319665.8207591</v>
      </c>
      <c r="FQ146" s="16">
        <f t="shared" ca="1" si="27"/>
        <v>1197151632.4028351</v>
      </c>
      <c r="FR146" s="16">
        <f t="shared" ca="1" si="27"/>
        <v>1316866795.6431189</v>
      </c>
      <c r="FS146" s="16">
        <f t="shared" ca="1" si="27"/>
        <v>1448553475.2074308</v>
      </c>
      <c r="FT146" s="16">
        <f t="shared" ca="1" si="27"/>
        <v>1593408822.728174</v>
      </c>
      <c r="FU146" s="16">
        <f t="shared" ca="1" si="27"/>
        <v>1752749705.0009916</v>
      </c>
      <c r="FV146" s="16">
        <f t="shared" ca="1" si="27"/>
        <v>1928024675.501091</v>
      </c>
      <c r="FW146" s="16">
        <f t="shared" ca="1" si="27"/>
        <v>2120827143.0512004</v>
      </c>
      <c r="FX146" s="16">
        <f t="shared" ca="1" si="27"/>
        <v>2332909857.3563204</v>
      </c>
      <c r="FY146" s="16">
        <f t="shared" ca="1" si="27"/>
        <v>2566200843.0919528</v>
      </c>
      <c r="FZ146" s="16">
        <f t="shared" ca="1" si="27"/>
        <v>2822820927.4011483</v>
      </c>
      <c r="GA146" s="16">
        <f t="shared" ca="1" si="27"/>
        <v>3105103020.1412635</v>
      </c>
      <c r="GB146" s="16">
        <f t="shared" ca="1" si="27"/>
        <v>3415613322.1553903</v>
      </c>
      <c r="GC146" s="16">
        <f t="shared" ca="1" si="27"/>
        <v>3757174654.3709297</v>
      </c>
      <c r="GD146" s="16">
        <f t="shared" ca="1" si="27"/>
        <v>4132892119.808023</v>
      </c>
      <c r="GE146" s="16">
        <f t="shared" ca="1" si="27"/>
        <v>4546181331.788826</v>
      </c>
    </row>
    <row r="147" spans="1:187" x14ac:dyDescent="0.2">
      <c r="A147" s="21">
        <f ca="1">NPV(10/100,B147:FO147)</f>
        <v>6.0838996609122148E-2</v>
      </c>
      <c r="B147" s="49">
        <f ca="1">B143/B144</f>
        <v>6.0000000000000001E-3</v>
      </c>
      <c r="C147" s="49">
        <f t="shared" ref="C147:BN147" ca="1" si="28">C143/C144</f>
        <v>6.0000000000000001E-3</v>
      </c>
      <c r="D147" s="49">
        <f t="shared" ca="1" si="28"/>
        <v>6.0000000000000001E-3</v>
      </c>
      <c r="E147" s="49">
        <f t="shared" ca="1" si="28"/>
        <v>5.9999999999999993E-3</v>
      </c>
      <c r="F147" s="49">
        <f t="shared" ca="1" si="28"/>
        <v>5.9999999999999993E-3</v>
      </c>
      <c r="G147" s="49">
        <f t="shared" ca="1" si="28"/>
        <v>5.9999999999999993E-3</v>
      </c>
      <c r="H147" s="49">
        <f t="shared" ca="1" si="28"/>
        <v>5.9999999999999993E-3</v>
      </c>
      <c r="I147" s="49">
        <f t="shared" ca="1" si="28"/>
        <v>5.9999999999999984E-3</v>
      </c>
      <c r="J147" s="49">
        <f t="shared" ca="1" si="28"/>
        <v>5.9999999999999993E-3</v>
      </c>
      <c r="K147" s="49">
        <f t="shared" ca="1" si="28"/>
        <v>5.9999999999999984E-3</v>
      </c>
      <c r="L147" s="49">
        <f t="shared" ca="1" si="28"/>
        <v>6.0191518467852248E-3</v>
      </c>
      <c r="M147" s="49">
        <f t="shared" ca="1" si="28"/>
        <v>6.0383648257763319E-3</v>
      </c>
      <c r="N147" s="49">
        <f t="shared" ca="1" si="28"/>
        <v>6.0576391321057587E-3</v>
      </c>
      <c r="O147" s="49">
        <f t="shared" ca="1" si="28"/>
        <v>6.0769749615288051E-3</v>
      </c>
      <c r="P147" s="49">
        <f t="shared" ca="1" si="28"/>
        <v>6.0963725104256142E-3</v>
      </c>
      <c r="Q147" s="49">
        <f t="shared" ca="1" si="28"/>
        <v>6.1158319758031696E-3</v>
      </c>
      <c r="R147" s="49">
        <f t="shared" ca="1" si="28"/>
        <v>6.1353535552972974E-3</v>
      </c>
      <c r="S147" s="49">
        <f t="shared" ca="1" si="28"/>
        <v>6.1549374471746706E-3</v>
      </c>
      <c r="T147" s="49">
        <f t="shared" ca="1" si="28"/>
        <v>6.1745838503348268E-3</v>
      </c>
      <c r="U147" s="49">
        <f t="shared" ca="1" si="28"/>
        <v>6.1942929643121845E-3</v>
      </c>
      <c r="V147" s="49">
        <f t="shared" ca="1" si="28"/>
        <v>6.2140649892780684E-3</v>
      </c>
      <c r="W147" s="49">
        <f t="shared" ca="1" si="28"/>
        <v>6.2339001260427497E-3</v>
      </c>
      <c r="X147" s="49">
        <f t="shared" ca="1" si="28"/>
        <v>6.2537985760574783E-3</v>
      </c>
      <c r="Y147" s="49">
        <f t="shared" ca="1" si="28"/>
        <v>6.2737605414165312E-3</v>
      </c>
      <c r="Z147" s="49">
        <f t="shared" ca="1" si="28"/>
        <v>6.2937862248592658E-3</v>
      </c>
      <c r="AA147" s="49">
        <f t="shared" ca="1" si="28"/>
        <v>6.3138758297721772E-3</v>
      </c>
      <c r="AB147" s="49">
        <f t="shared" ca="1" si="28"/>
        <v>6.3340295601909671E-3</v>
      </c>
      <c r="AC147" s="49">
        <f t="shared" ca="1" si="28"/>
        <v>6.3542476208026119E-3</v>
      </c>
      <c r="AD147" s="49">
        <f t="shared" ca="1" si="28"/>
        <v>6.374530216947445E-3</v>
      </c>
      <c r="AE147" s="49">
        <f t="shared" ca="1" si="28"/>
        <v>6.3948775546212398E-3</v>
      </c>
      <c r="AF147" s="49">
        <f t="shared" ca="1" si="28"/>
        <v>6.4152898404773052E-3</v>
      </c>
      <c r="AG147" s="49">
        <f t="shared" ca="1" si="28"/>
        <v>6.4357672818285781E-3</v>
      </c>
      <c r="AH147" s="49">
        <f t="shared" ca="1" si="28"/>
        <v>6.4563100866497367E-3</v>
      </c>
      <c r="AI147" s="49">
        <f t="shared" ca="1" si="28"/>
        <v>6.4769184635793068E-3</v>
      </c>
      <c r="AJ147" s="49">
        <f t="shared" ca="1" si="28"/>
        <v>6.4975926219217857E-3</v>
      </c>
      <c r="AK147" s="49">
        <f t="shared" ca="1" si="28"/>
        <v>6.5183327716497623E-3</v>
      </c>
      <c r="AL147" s="49">
        <f t="shared" ca="1" si="28"/>
        <v>6.5391391234060547E-3</v>
      </c>
      <c r="AM147" s="49">
        <f t="shared" ca="1" si="28"/>
        <v>6.5600118885058463E-3</v>
      </c>
      <c r="AN147" s="49">
        <f t="shared" ca="1" si="28"/>
        <v>6.5809512789388337E-3</v>
      </c>
      <c r="AO147" s="49">
        <f t="shared" ca="1" si="28"/>
        <v>6.6019575073713796E-3</v>
      </c>
      <c r="AP147" s="49">
        <f t="shared" ca="1" si="28"/>
        <v>6.6230307871486711E-3</v>
      </c>
      <c r="AQ147" s="49">
        <f t="shared" ca="1" si="28"/>
        <v>6.6441713322968879E-3</v>
      </c>
      <c r="AR147" s="49">
        <f t="shared" ca="1" si="28"/>
        <v>6.6653793575253781E-3</v>
      </c>
      <c r="AS147" s="49">
        <f t="shared" ca="1" si="28"/>
        <v>6.6866550782288337E-3</v>
      </c>
      <c r="AT147" s="49">
        <f t="shared" ca="1" si="28"/>
        <v>6.7079987104894821E-3</v>
      </c>
      <c r="AU147" s="49">
        <f t="shared" ca="1" si="28"/>
        <v>6.7294104710792805E-3</v>
      </c>
      <c r="AV147" s="49">
        <f t="shared" ca="1" si="28"/>
        <v>6.7508905774621144E-3</v>
      </c>
      <c r="AW147" s="49">
        <f t="shared" ca="1" si="28"/>
        <v>6.772439247796011E-3</v>
      </c>
      <c r="AX147" s="49">
        <f t="shared" ca="1" si="28"/>
        <v>6.794056700935352E-3</v>
      </c>
      <c r="AY147" s="49">
        <f t="shared" ca="1" si="28"/>
        <v>6.8157431564330939E-3</v>
      </c>
      <c r="AZ147" s="49">
        <f t="shared" ca="1" si="28"/>
        <v>6.8374988345430042E-3</v>
      </c>
      <c r="BA147" s="49">
        <f t="shared" ca="1" si="28"/>
        <v>6.8593239562218921E-3</v>
      </c>
      <c r="BB147" s="49">
        <f t="shared" ca="1" si="28"/>
        <v>6.8812187431318578E-3</v>
      </c>
      <c r="BC147" s="49">
        <f t="shared" ca="1" si="28"/>
        <v>6.903183417642538E-3</v>
      </c>
      <c r="BD147" s="49">
        <f t="shared" ca="1" si="28"/>
        <v>6.925218202833372E-3</v>
      </c>
      <c r="BE147" s="49">
        <f t="shared" ca="1" si="28"/>
        <v>6.9473233224958582E-3</v>
      </c>
      <c r="BF147" s="49">
        <f t="shared" ca="1" si="28"/>
        <v>6.969499001135835E-3</v>
      </c>
      <c r="BG147" s="49">
        <f t="shared" ca="1" si="28"/>
        <v>6.9917454639757577E-3</v>
      </c>
      <c r="BH147" s="49">
        <f t="shared" ca="1" si="28"/>
        <v>7.0140629369569848E-3</v>
      </c>
      <c r="BI147" s="49">
        <f t="shared" ca="1" si="28"/>
        <v>7.0364516467420739E-3</v>
      </c>
      <c r="BJ147" s="49">
        <f t="shared" ca="1" si="28"/>
        <v>7.058911820717083E-3</v>
      </c>
      <c r="BK147" s="49">
        <f t="shared" ca="1" si="28"/>
        <v>7.0814436869938817E-3</v>
      </c>
      <c r="BL147" s="49">
        <f t="shared" ca="1" si="28"/>
        <v>7.1040474744124673E-3</v>
      </c>
      <c r="BM147" s="49">
        <f t="shared" ca="1" si="28"/>
        <v>7.1267234125432875E-3</v>
      </c>
      <c r="BN147" s="49">
        <f t="shared" ca="1" si="28"/>
        <v>7.1494717316895728E-3</v>
      </c>
      <c r="BO147" s="49">
        <f t="shared" ref="BO147:DZ147" ca="1" si="29">BO143/BO144</f>
        <v>7.1722926628896757E-3</v>
      </c>
      <c r="BP147" s="49">
        <f t="shared" ca="1" si="29"/>
        <v>7.1951864379194196E-3</v>
      </c>
      <c r="BQ147" s="49">
        <f t="shared" ca="1" si="29"/>
        <v>7.2181532892944475E-3</v>
      </c>
      <c r="BR147" s="49">
        <f t="shared" ca="1" si="29"/>
        <v>7.2411934502725882E-3</v>
      </c>
      <c r="BS147" s="49">
        <f t="shared" ca="1" si="29"/>
        <v>7.264307154856221E-3</v>
      </c>
      <c r="BT147" s="49">
        <f t="shared" ca="1" si="29"/>
        <v>7.2874946377946585E-3</v>
      </c>
      <c r="BU147" s="49">
        <f t="shared" ca="1" si="29"/>
        <v>7.3107561345865249E-3</v>
      </c>
      <c r="BV147" s="49">
        <f t="shared" ca="1" si="29"/>
        <v>7.3340918814821503E-3</v>
      </c>
      <c r="BW147" s="49">
        <f t="shared" ca="1" si="29"/>
        <v>7.357502115485969E-3</v>
      </c>
      <c r="BX147" s="49">
        <f t="shared" ca="1" si="29"/>
        <v>7.3809870743589299E-3</v>
      </c>
      <c r="BY147" s="49">
        <f t="shared" ca="1" si="29"/>
        <v>7.4045469966209053E-3</v>
      </c>
      <c r="BZ147" s="49">
        <f t="shared" ca="1" si="29"/>
        <v>7.4281821215531193E-3</v>
      </c>
      <c r="CA147" s="49">
        <f t="shared" ca="1" si="29"/>
        <v>7.4518926892005767E-3</v>
      </c>
      <c r="CB147" s="49">
        <f t="shared" ca="1" si="29"/>
        <v>7.4756789403744956E-3</v>
      </c>
      <c r="CC147" s="49">
        <f t="shared" ca="1" si="29"/>
        <v>7.4995411166547616E-3</v>
      </c>
      <c r="CD147" s="49">
        <f t="shared" ca="1" si="29"/>
        <v>7.523479460392374E-3</v>
      </c>
      <c r="CE147" s="49">
        <f t="shared" ca="1" si="29"/>
        <v>7.5474942147119115E-3</v>
      </c>
      <c r="CF147" s="49">
        <f t="shared" ca="1" si="29"/>
        <v>7.5715856235140013E-3</v>
      </c>
      <c r="CG147" s="49">
        <f t="shared" ca="1" si="29"/>
        <v>7.5957539314777962E-3</v>
      </c>
      <c r="CH147" s="49">
        <f t="shared" ca="1" si="29"/>
        <v>7.6199993840634526E-3</v>
      </c>
      <c r="CI147" s="49">
        <f t="shared" ca="1" si="29"/>
        <v>7.6443222275146367E-3</v>
      </c>
      <c r="CJ147" s="49">
        <f t="shared" ca="1" si="29"/>
        <v>7.6687227088610135E-3</v>
      </c>
      <c r="CK147" s="49">
        <f t="shared" ca="1" si="29"/>
        <v>7.6932010759207612E-3</v>
      </c>
      <c r="CL147" s="49">
        <f t="shared" ca="1" si="29"/>
        <v>7.7177575773030912E-3</v>
      </c>
      <c r="CM147" s="49">
        <f t="shared" ca="1" si="29"/>
        <v>7.7423924624107614E-3</v>
      </c>
      <c r="CN147" s="49">
        <f t="shared" ca="1" si="29"/>
        <v>7.7671059814426249E-3</v>
      </c>
      <c r="CO147" s="49">
        <f t="shared" ca="1" si="29"/>
        <v>7.7918983853961597E-3</v>
      </c>
      <c r="CP147" s="49">
        <f t="shared" ca="1" si="29"/>
        <v>7.8167699260700205E-3</v>
      </c>
      <c r="CQ147" s="49">
        <f t="shared" ca="1" si="29"/>
        <v>7.841720856066596E-3</v>
      </c>
      <c r="CR147" s="49">
        <f t="shared" ca="1" si="29"/>
        <v>7.8667514287945797E-3</v>
      </c>
      <c r="CS147" s="49">
        <f t="shared" ca="1" si="29"/>
        <v>7.891861898471535E-3</v>
      </c>
      <c r="CT147" s="49">
        <f t="shared" ca="1" si="29"/>
        <v>7.9170525201264826E-3</v>
      </c>
      <c r="CU147" s="49">
        <f t="shared" ca="1" si="29"/>
        <v>7.9423235496024914E-3</v>
      </c>
      <c r="CV147" s="49">
        <f t="shared" ca="1" si="29"/>
        <v>7.9676752435592704E-3</v>
      </c>
      <c r="CW147" s="49">
        <f t="shared" ca="1" si="29"/>
        <v>7.9931078594757867E-3</v>
      </c>
      <c r="CX147" s="49">
        <f t="shared" ca="1" si="29"/>
        <v>8.0186216556528637E-3</v>
      </c>
      <c r="CY147" s="49">
        <f t="shared" ca="1" si="29"/>
        <v>8.0442168912158215E-3</v>
      </c>
      <c r="CZ147" s="49">
        <f t="shared" ca="1" si="29"/>
        <v>8.0698938261171034E-3</v>
      </c>
      <c r="DA147" s="49">
        <f t="shared" ca="1" si="29"/>
        <v>8.0956527211389091E-3</v>
      </c>
      <c r="DB147" s="49">
        <f t="shared" ca="1" si="29"/>
        <v>8.1214938378958521E-3</v>
      </c>
      <c r="DC147" s="49">
        <f t="shared" ca="1" si="29"/>
        <v>8.1474174388376092E-3</v>
      </c>
      <c r="DD147" s="49">
        <f t="shared" ca="1" si="29"/>
        <v>8.1734237872515911E-3</v>
      </c>
      <c r="DE147" s="49">
        <f t="shared" ca="1" si="29"/>
        <v>8.1995131472656184E-3</v>
      </c>
      <c r="DF147" s="49">
        <f t="shared" ca="1" si="29"/>
        <v>8.2256857838505972E-3</v>
      </c>
      <c r="DG147" s="49">
        <f t="shared" ca="1" si="29"/>
        <v>8.2519419628232175E-3</v>
      </c>
      <c r="DH147" s="49">
        <f t="shared" ca="1" si="29"/>
        <v>8.2782819508486448E-3</v>
      </c>
      <c r="DI147" s="49">
        <f t="shared" ca="1" si="29"/>
        <v>8.3047060154432355E-3</v>
      </c>
      <c r="DJ147" s="49">
        <f t="shared" ca="1" si="29"/>
        <v>8.3312144249772548E-3</v>
      </c>
      <c r="DK147" s="49">
        <f t="shared" ca="1" si="29"/>
        <v>8.3578074486775934E-3</v>
      </c>
      <c r="DL147" s="49">
        <f t="shared" ca="1" si="29"/>
        <v>8.3844853566305087E-3</v>
      </c>
      <c r="DM147" s="49">
        <f t="shared" ca="1" si="29"/>
        <v>8.4112484197843684E-3</v>
      </c>
      <c r="DN147" s="49">
        <f t="shared" ca="1" si="29"/>
        <v>8.4380969099524007E-3</v>
      </c>
      <c r="DO147" s="49">
        <f t="shared" ca="1" si="29"/>
        <v>8.4650310998154489E-3</v>
      </c>
      <c r="DP147" s="49">
        <f t="shared" ca="1" si="29"/>
        <v>8.4920512629247536E-3</v>
      </c>
      <c r="DQ147" s="49">
        <f t="shared" ca="1" si="29"/>
        <v>8.5191576737047216E-3</v>
      </c>
      <c r="DR147" s="49">
        <f t="shared" ca="1" si="29"/>
        <v>8.5463506074557188E-3</v>
      </c>
      <c r="DS147" s="49">
        <f t="shared" ca="1" si="29"/>
        <v>8.5736303403568543E-3</v>
      </c>
      <c r="DT147" s="49">
        <f t="shared" ca="1" si="29"/>
        <v>8.600997149468801E-3</v>
      </c>
      <c r="DU147" s="49">
        <f t="shared" ca="1" si="29"/>
        <v>8.6284513127365993E-3</v>
      </c>
      <c r="DV147" s="49">
        <f t="shared" ca="1" si="29"/>
        <v>8.6559931089924842E-3</v>
      </c>
      <c r="DW147" s="49">
        <f t="shared" ca="1" si="29"/>
        <v>8.6836228179587183E-3</v>
      </c>
      <c r="DX147" s="49">
        <f t="shared" ca="1" si="29"/>
        <v>8.711340720250425E-3</v>
      </c>
      <c r="DY147" s="49">
        <f t="shared" ca="1" si="29"/>
        <v>8.7391470973784482E-3</v>
      </c>
      <c r="DZ147" s="49">
        <f t="shared" ca="1" si="29"/>
        <v>8.7670422317522052E-3</v>
      </c>
      <c r="EA147" s="49">
        <f t="shared" ref="EA147:GE147" ca="1" si="30">EA143/EA144</f>
        <v>8.7950264066825601E-3</v>
      </c>
      <c r="EB147" s="49">
        <f t="shared" ca="1" si="30"/>
        <v>8.8230999063846939E-3</v>
      </c>
      <c r="EC147" s="49">
        <f t="shared" ca="1" si="30"/>
        <v>8.8512630159809976E-3</v>
      </c>
      <c r="ED147" s="49">
        <f t="shared" ca="1" si="30"/>
        <v>8.8795160215039658E-3</v>
      </c>
      <c r="EE147" s="49">
        <f t="shared" ca="1" si="30"/>
        <v>8.9078592098990987E-3</v>
      </c>
      <c r="EF147" s="49">
        <f t="shared" ca="1" si="30"/>
        <v>8.9362928690278239E-3</v>
      </c>
      <c r="EG147" s="49">
        <f t="shared" ca="1" si="30"/>
        <v>8.9648172876704117E-3</v>
      </c>
      <c r="EH147" s="49">
        <f t="shared" ca="1" si="30"/>
        <v>8.9934327555289129E-3</v>
      </c>
      <c r="EI147" s="49">
        <f t="shared" ca="1" si="30"/>
        <v>9.0221395632300999E-3</v>
      </c>
      <c r="EJ147" s="49">
        <f t="shared" ca="1" si="30"/>
        <v>9.0509380023284184E-3</v>
      </c>
      <c r="EK147" s="49">
        <f t="shared" ca="1" si="30"/>
        <v>9.0798283653089479E-3</v>
      </c>
      <c r="EL147" s="49">
        <f t="shared" ca="1" si="30"/>
        <v>9.1088109455903718E-3</v>
      </c>
      <c r="EM147" s="49">
        <f t="shared" ca="1" si="30"/>
        <v>9.1378860375279612E-3</v>
      </c>
      <c r="EN147" s="49">
        <f t="shared" ca="1" si="30"/>
        <v>9.1670539364165603E-3</v>
      </c>
      <c r="EO147" s="49">
        <f t="shared" ca="1" si="30"/>
        <v>9.1963149384935855E-3</v>
      </c>
      <c r="EP147" s="49">
        <f t="shared" ca="1" si="30"/>
        <v>9.2256693409420373E-3</v>
      </c>
      <c r="EQ147" s="49">
        <f t="shared" ca="1" si="30"/>
        <v>9.2551174418935168E-3</v>
      </c>
      <c r="ER147" s="49">
        <f t="shared" ca="1" si="30"/>
        <v>9.2846595404312525E-3</v>
      </c>
      <c r="ES147" s="49">
        <f t="shared" ca="1" si="30"/>
        <v>9.3142959365931383E-3</v>
      </c>
      <c r="ET147" s="49">
        <f t="shared" ca="1" si="30"/>
        <v>9.3440269313747847E-3</v>
      </c>
      <c r="EU147" s="49">
        <f t="shared" ca="1" si="30"/>
        <v>9.3738528267325715E-3</v>
      </c>
      <c r="EV147" s="49">
        <f t="shared" ca="1" si="30"/>
        <v>9.4037739255867104E-3</v>
      </c>
      <c r="EW147" s="49">
        <f t="shared" ca="1" si="30"/>
        <v>9.4337905318243338E-3</v>
      </c>
      <c r="EX147" s="49">
        <f t="shared" ca="1" si="30"/>
        <v>9.4639029503025707E-3</v>
      </c>
      <c r="EY147" s="49">
        <f t="shared" ca="1" si="30"/>
        <v>9.4941114868516436E-3</v>
      </c>
      <c r="EZ147" s="49">
        <f t="shared" ca="1" si="30"/>
        <v>9.5244164482779833E-3</v>
      </c>
      <c r="FA147" s="49">
        <f t="shared" ca="1" si="30"/>
        <v>9.5548181423673346E-3</v>
      </c>
      <c r="FB147" s="49">
        <f t="shared" ca="1" si="30"/>
        <v>9.5853168778878874E-3</v>
      </c>
      <c r="FC147" s="49">
        <f t="shared" ca="1" si="30"/>
        <v>9.6159129645934129E-3</v>
      </c>
      <c r="FD147" s="49">
        <f t="shared" ca="1" si="30"/>
        <v>9.6466067132264053E-3</v>
      </c>
      <c r="FE147" s="49">
        <f t="shared" ca="1" si="30"/>
        <v>9.6773984355212461E-3</v>
      </c>
      <c r="FF147" s="49">
        <f t="shared" ca="1" si="30"/>
        <v>9.7082884442073625E-3</v>
      </c>
      <c r="FG147" s="49">
        <f t="shared" ca="1" si="30"/>
        <v>9.7392770530124028E-3</v>
      </c>
      <c r="FH147" s="49">
        <f t="shared" ca="1" si="30"/>
        <v>9.7703645766654291E-3</v>
      </c>
      <c r="FI147" s="49">
        <f t="shared" ca="1" si="30"/>
        <v>9.8015513309001132E-3</v>
      </c>
      <c r="FJ147" s="49">
        <f t="shared" ca="1" si="30"/>
        <v>9.8328376324579338E-3</v>
      </c>
      <c r="FK147" s="49">
        <f t="shared" ca="1" si="30"/>
        <v>9.8642237990914042E-3</v>
      </c>
      <c r="FL147" s="49">
        <f t="shared" ca="1" si="30"/>
        <v>9.8957101495672998E-3</v>
      </c>
      <c r="FM147" s="49">
        <f t="shared" ca="1" si="30"/>
        <v>9.9272970036698854E-3</v>
      </c>
      <c r="FN147" s="49">
        <f t="shared" ca="1" si="30"/>
        <v>9.9589846822041722E-3</v>
      </c>
      <c r="FO147" s="49">
        <f t="shared" ca="1" si="30"/>
        <v>9.9907735069991697E-3</v>
      </c>
      <c r="FP147" s="49">
        <f t="shared" ca="1" si="30"/>
        <v>1.002266380091116E-2</v>
      </c>
      <c r="FQ147" s="49">
        <f t="shared" ca="1" si="30"/>
        <v>1.0054655887826973E-2</v>
      </c>
      <c r="FR147" s="49">
        <f t="shared" ca="1" si="30"/>
        <v>1.0086750092667279E-2</v>
      </c>
      <c r="FS147" s="49">
        <f t="shared" ca="1" si="30"/>
        <v>1.0118946741389884E-2</v>
      </c>
      <c r="FT147" s="49">
        <f t="shared" ca="1" si="30"/>
        <v>1.0151246160993044E-2</v>
      </c>
      <c r="FU147" s="49">
        <f t="shared" ca="1" si="30"/>
        <v>1.0183648679518785E-2</v>
      </c>
      <c r="FV147" s="49">
        <f t="shared" ca="1" si="30"/>
        <v>1.0216154626056238E-2</v>
      </c>
      <c r="FW147" s="49">
        <f t="shared" ca="1" si="30"/>
        <v>1.0248764330744974E-2</v>
      </c>
      <c r="FX147" s="49">
        <f t="shared" ca="1" si="30"/>
        <v>1.028147812477836E-2</v>
      </c>
      <c r="FY147" s="49">
        <f t="shared" ca="1" si="30"/>
        <v>1.0314296340406927E-2</v>
      </c>
      <c r="FZ147" s="49">
        <f t="shared" ca="1" si="30"/>
        <v>1.0347219310941742E-2</v>
      </c>
      <c r="GA147" s="49">
        <f t="shared" ca="1" si="30"/>
        <v>1.0380247370757789E-2</v>
      </c>
      <c r="GB147" s="49">
        <f t="shared" ca="1" si="30"/>
        <v>1.0413380855297373E-2</v>
      </c>
      <c r="GC147" s="49">
        <f t="shared" ca="1" si="30"/>
        <v>1.0446620101073516E-2</v>
      </c>
      <c r="GD147" s="49">
        <f t="shared" ca="1" si="30"/>
        <v>1.0479965445673386E-2</v>
      </c>
      <c r="GE147" s="49">
        <f t="shared" ca="1" si="30"/>
        <v>1.051341722776172E-2</v>
      </c>
    </row>
    <row r="148" spans="1:187" x14ac:dyDescent="0.2">
      <c r="A148" s="21">
        <f ca="1">NPV(10/100,B148:FO148)</f>
        <v>4.7043455938645187E-2</v>
      </c>
      <c r="B148" s="49">
        <f ca="1">B143/B145</f>
        <v>6.0000000000000001E-3</v>
      </c>
      <c r="C148" s="49">
        <f t="shared" ref="C148:BN148" ca="1" si="31">C143/C145</f>
        <v>5.8285714285714286E-3</v>
      </c>
      <c r="D148" s="49">
        <f t="shared" ca="1" si="31"/>
        <v>5.6620408163265308E-3</v>
      </c>
      <c r="E148" s="49">
        <f t="shared" ca="1" si="31"/>
        <v>5.5002682215743439E-3</v>
      </c>
      <c r="F148" s="49">
        <f t="shared" ca="1" si="31"/>
        <v>5.3431177009579337E-3</v>
      </c>
      <c r="G148" s="49">
        <f t="shared" ca="1" si="31"/>
        <v>5.1904571952162779E-3</v>
      </c>
      <c r="H148" s="49">
        <f t="shared" ca="1" si="31"/>
        <v>5.0421584182100982E-3</v>
      </c>
      <c r="I148" s="49">
        <f t="shared" ca="1" si="31"/>
        <v>4.8980967491183795E-3</v>
      </c>
      <c r="J148" s="49">
        <f t="shared" ca="1" si="31"/>
        <v>4.7581511277149978E-3</v>
      </c>
      <c r="K148" s="49">
        <f t="shared" ca="1" si="31"/>
        <v>4.6222039526374256E-3</v>
      </c>
      <c r="L148" s="49">
        <f t="shared" ca="1" si="31"/>
        <v>4.5044733979190867E-3</v>
      </c>
      <c r="M148" s="49">
        <f t="shared" ca="1" si="31"/>
        <v>4.3897415173519338E-3</v>
      </c>
      <c r="N148" s="49">
        <f t="shared" ca="1" si="31"/>
        <v>4.2779319327460701E-3</v>
      </c>
      <c r="O148" s="49">
        <f t="shared" ca="1" si="31"/>
        <v>4.1689702113140003E-3</v>
      </c>
      <c r="P148" s="49">
        <f t="shared" ca="1" si="31"/>
        <v>4.0627838161199558E-3</v>
      </c>
      <c r="Q148" s="49">
        <f t="shared" ca="1" si="31"/>
        <v>3.9593020577913182E-3</v>
      </c>
      <c r="R148" s="49">
        <f t="shared" ca="1" si="31"/>
        <v>3.8584560474599783E-3</v>
      </c>
      <c r="S148" s="49">
        <f t="shared" ca="1" si="31"/>
        <v>3.7601786509023041E-3</v>
      </c>
      <c r="T148" s="49">
        <f t="shared" ca="1" si="31"/>
        <v>3.6644044438472068E-3</v>
      </c>
      <c r="U148" s="49">
        <f t="shared" ca="1" si="31"/>
        <v>3.571069668422527E-3</v>
      </c>
      <c r="V148" s="49">
        <f t="shared" ca="1" si="31"/>
        <v>3.4801121907107684E-3</v>
      </c>
      <c r="W148" s="49">
        <f t="shared" ca="1" si="31"/>
        <v>3.3914714593859092E-3</v>
      </c>
      <c r="X148" s="49">
        <f t="shared" ca="1" si="31"/>
        <v>3.3050884654037657E-3</v>
      </c>
      <c r="Y148" s="49">
        <f t="shared" ca="1" si="31"/>
        <v>3.2209057027190627E-3</v>
      </c>
      <c r="Z148" s="49">
        <f t="shared" ca="1" si="31"/>
        <v>3.1388671300030735E-3</v>
      </c>
      <c r="AA148" s="49">
        <f t="shared" ca="1" si="31"/>
        <v>3.0589181333363284E-3</v>
      </c>
      <c r="AB148" s="49">
        <f t="shared" ca="1" si="31"/>
        <v>2.9810054898515717E-3</v>
      </c>
      <c r="AC148" s="49">
        <f t="shared" ca="1" si="31"/>
        <v>2.9050773323027494E-3</v>
      </c>
      <c r="AD148" s="49">
        <f t="shared" ca="1" si="31"/>
        <v>2.8310831145364557E-3</v>
      </c>
      <c r="AE148" s="49">
        <f t="shared" ca="1" si="31"/>
        <v>2.7589735778428361E-3</v>
      </c>
      <c r="AF148" s="49">
        <f t="shared" ca="1" si="31"/>
        <v>2.6887007181635612E-3</v>
      </c>
      <c r="AG148" s="49">
        <f t="shared" ca="1" si="31"/>
        <v>2.620217754135032E-3</v>
      </c>
      <c r="AH148" s="49">
        <f t="shared" ca="1" si="31"/>
        <v>2.5534790959455462E-3</v>
      </c>
      <c r="AI148" s="49">
        <f t="shared" ca="1" si="31"/>
        <v>2.4884403149856931E-3</v>
      </c>
      <c r="AJ148" s="49">
        <f t="shared" ca="1" si="31"/>
        <v>2.4250581142717721E-3</v>
      </c>
      <c r="AK148" s="49">
        <f t="shared" ca="1" si="31"/>
        <v>2.3632902996225465E-3</v>
      </c>
      <c r="AL148" s="49">
        <f t="shared" ca="1" si="31"/>
        <v>2.3030957515701449E-3</v>
      </c>
      <c r="AM148" s="49">
        <f t="shared" ca="1" si="31"/>
        <v>2.244434397986409E-3</v>
      </c>
      <c r="AN148" s="49">
        <f t="shared" ca="1" si="31"/>
        <v>2.1872671874064672E-3</v>
      </c>
      <c r="AO148" s="49">
        <f t="shared" ca="1" si="31"/>
        <v>2.1315560630317731E-3</v>
      </c>
      <c r="AP148" s="49">
        <f t="shared" ca="1" si="31"/>
        <v>2.0772639373953048E-3</v>
      </c>
      <c r="AQ148" s="49">
        <f t="shared" ca="1" si="31"/>
        <v>2.0243546676720582E-3</v>
      </c>
      <c r="AR148" s="49">
        <f t="shared" ca="1" si="31"/>
        <v>1.9727930316183954E-3</v>
      </c>
      <c r="AS148" s="49">
        <f t="shared" ca="1" si="31"/>
        <v>1.9225447041242389E-3</v>
      </c>
      <c r="AT148" s="49">
        <f t="shared" ca="1" si="31"/>
        <v>1.8735762343624921E-3</v>
      </c>
      <c r="AU148" s="49">
        <f t="shared" ca="1" si="31"/>
        <v>1.8258550235204795E-3</v>
      </c>
      <c r="AV148" s="49">
        <f t="shared" ca="1" si="31"/>
        <v>1.7793493030985848E-3</v>
      </c>
      <c r="AW148" s="49">
        <f t="shared" ca="1" si="31"/>
        <v>1.734028113761633E-3</v>
      </c>
      <c r="AX148" s="49">
        <f t="shared" ca="1" si="31"/>
        <v>1.6898612847289446E-3</v>
      </c>
      <c r="AY148" s="49">
        <f t="shared" ca="1" si="31"/>
        <v>1.646819413689337E-3</v>
      </c>
      <c r="AZ148" s="49">
        <f t="shared" ca="1" si="31"/>
        <v>1.6048738472277037E-3</v>
      </c>
      <c r="BA148" s="49">
        <f t="shared" ca="1" si="31"/>
        <v>1.5639966617501434E-3</v>
      </c>
      <c r="BB148" s="49">
        <f t="shared" ca="1" si="31"/>
        <v>1.5241606448949346E-3</v>
      </c>
      <c r="BC148" s="49">
        <f t="shared" ca="1" si="31"/>
        <v>1.4853392774169909E-3</v>
      </c>
      <c r="BD148" s="49">
        <f t="shared" ca="1" si="31"/>
        <v>1.4475067155337231E-3</v>
      </c>
      <c r="BE148" s="49">
        <f t="shared" ca="1" si="31"/>
        <v>1.4106377737205717E-3</v>
      </c>
      <c r="BF148" s="49">
        <f t="shared" ca="1" si="31"/>
        <v>1.374707907944743E-3</v>
      </c>
      <c r="BG148" s="49">
        <f t="shared" ca="1" si="31"/>
        <v>1.3396931993259955E-3</v>
      </c>
      <c r="BH148" s="49">
        <f t="shared" ca="1" si="31"/>
        <v>1.3055703382135948E-3</v>
      </c>
      <c r="BI148" s="49">
        <f t="shared" ca="1" si="31"/>
        <v>1.2723166086688409E-3</v>
      </c>
      <c r="BJ148" s="49">
        <f t="shared" ca="1" si="31"/>
        <v>1.2399098733428351E-3</v>
      </c>
      <c r="BK148" s="49">
        <f t="shared" ca="1" si="31"/>
        <v>1.2083285587394185E-3</v>
      </c>
      <c r="BL148" s="49">
        <f t="shared" ca="1" si="31"/>
        <v>1.1775516408534755E-3</v>
      </c>
      <c r="BM148" s="49">
        <f t="shared" ca="1" si="31"/>
        <v>1.1475586311750371E-3</v>
      </c>
      <c r="BN148" s="49">
        <f t="shared" ca="1" si="31"/>
        <v>1.1183295630498699E-3</v>
      </c>
      <c r="BO148" s="49">
        <f t="shared" ref="BO148:DZ148" ca="1" si="32">BO143/BO145</f>
        <v>1.0898449783874702E-3</v>
      </c>
      <c r="BP148" s="49">
        <f t="shared" ca="1" si="32"/>
        <v>1.0620859147076121E-3</v>
      </c>
      <c r="BQ148" s="49">
        <f t="shared" ca="1" si="32"/>
        <v>1.0350338925168314E-3</v>
      </c>
      <c r="BR148" s="49">
        <f t="shared" ca="1" si="32"/>
        <v>1.0086709030064358E-3</v>
      </c>
      <c r="BS148" s="49">
        <f t="shared" ca="1" si="32"/>
        <v>9.8297939606385785E-4</v>
      </c>
      <c r="BT148" s="49">
        <f t="shared" ca="1" si="32"/>
        <v>9.5794226858936314E-4</v>
      </c>
      <c r="BU148" s="49">
        <f t="shared" ca="1" si="32"/>
        <v>9.3354285311034277E-4</v>
      </c>
      <c r="BV148" s="49">
        <f t="shared" ca="1" si="32"/>
        <v>9.0976490668560536E-4</v>
      </c>
      <c r="BW148" s="49">
        <f t="shared" ca="1" si="32"/>
        <v>8.8659260009228431E-4</v>
      </c>
      <c r="BX148" s="49">
        <f t="shared" ca="1" si="32"/>
        <v>8.6401050728816191E-4</v>
      </c>
      <c r="BY148" s="49">
        <f t="shared" ca="1" si="32"/>
        <v>8.4200359514239481E-4</v>
      </c>
      <c r="BZ148" s="49">
        <f t="shared" ca="1" si="32"/>
        <v>8.2055721342780448E-4</v>
      </c>
      <c r="CA148" s="49">
        <f t="shared" ca="1" si="32"/>
        <v>7.9965708506807081E-4</v>
      </c>
      <c r="CB148" s="49">
        <f t="shared" ca="1" si="32"/>
        <v>7.7928929663333591E-4</v>
      </c>
      <c r="CC148" s="49">
        <f t="shared" ca="1" si="32"/>
        <v>7.5944028907789086E-4</v>
      </c>
      <c r="CD148" s="49">
        <f t="shared" ca="1" si="32"/>
        <v>7.4009684871378077E-4</v>
      </c>
      <c r="CE148" s="49">
        <f t="shared" ca="1" si="32"/>
        <v>7.2124609841431569E-4</v>
      </c>
      <c r="CF148" s="49">
        <f t="shared" ca="1" si="32"/>
        <v>7.0287548904163655E-4</v>
      </c>
      <c r="CG148" s="49">
        <f t="shared" ca="1" si="32"/>
        <v>6.8497279109262484E-4</v>
      </c>
      <c r="CH148" s="49">
        <f t="shared" ca="1" si="32"/>
        <v>6.6752608655759669E-4</v>
      </c>
      <c r="CI148" s="49">
        <f t="shared" ca="1" si="32"/>
        <v>6.5052376098636232E-4</v>
      </c>
      <c r="CJ148" s="49">
        <f t="shared" ca="1" si="32"/>
        <v>6.3395449575636635E-4</v>
      </c>
      <c r="CK148" s="49">
        <f t="shared" ca="1" si="32"/>
        <v>6.1780726053776568E-4</v>
      </c>
      <c r="CL148" s="49">
        <f t="shared" ca="1" si="32"/>
        <v>6.0207130595042507E-4</v>
      </c>
      <c r="CM148" s="49">
        <f t="shared" ca="1" si="32"/>
        <v>5.8673615640794468E-4</v>
      </c>
      <c r="CN148" s="49">
        <f t="shared" ca="1" si="32"/>
        <v>5.7179160314395502E-4</v>
      </c>
      <c r="CO148" s="49">
        <f t="shared" ca="1" si="32"/>
        <v>5.5722769741603593E-4</v>
      </c>
      <c r="CP148" s="49">
        <f t="shared" ca="1" si="32"/>
        <v>5.4303474388273717E-4</v>
      </c>
      <c r="CQ148" s="49">
        <f t="shared" ca="1" si="32"/>
        <v>5.2920329414928979E-4</v>
      </c>
      <c r="CR148" s="49">
        <f t="shared" ca="1" si="32"/>
        <v>5.1572414047771329E-4</v>
      </c>
      <c r="CS148" s="49">
        <f t="shared" ca="1" si="32"/>
        <v>5.0258830965712914E-4</v>
      </c>
      <c r="CT148" s="49">
        <f t="shared" ca="1" si="32"/>
        <v>4.8978705703020336E-4</v>
      </c>
      <c r="CU148" s="49">
        <f t="shared" ca="1" si="32"/>
        <v>4.773118606717375E-4</v>
      </c>
      <c r="CV148" s="49">
        <f t="shared" ca="1" si="32"/>
        <v>4.6515441571553601E-4</v>
      </c>
      <c r="CW148" s="49">
        <f t="shared" ca="1" si="32"/>
        <v>4.5330662882577151E-4</v>
      </c>
      <c r="CX148" s="49">
        <f t="shared" ca="1" si="32"/>
        <v>4.4176061280916829E-4</v>
      </c>
      <c r="CY148" s="49">
        <f t="shared" ca="1" si="32"/>
        <v>4.3050868136441651E-4</v>
      </c>
      <c r="CZ148" s="49">
        <f t="shared" ca="1" si="32"/>
        <v>4.1954334396532284E-4</v>
      </c>
      <c r="DA148" s="49">
        <f t="shared" ca="1" si="32"/>
        <v>4.0885730087429026E-4</v>
      </c>
      <c r="DB148" s="49">
        <f t="shared" ca="1" si="32"/>
        <v>3.9844343828280779E-4</v>
      </c>
      <c r="DC148" s="49">
        <f t="shared" ca="1" si="32"/>
        <v>3.8829482357571524E-4</v>
      </c>
      <c r="DD148" s="49">
        <f t="shared" ca="1" si="32"/>
        <v>3.7840470071609018E-4</v>
      </c>
      <c r="DE148" s="49">
        <f t="shared" ca="1" si="32"/>
        <v>3.6876648574768478E-4</v>
      </c>
      <c r="DF148" s="49">
        <f t="shared" ca="1" si="32"/>
        <v>3.5937376241191872E-4</v>
      </c>
      <c r="DG148" s="49">
        <f t="shared" ca="1" si="32"/>
        <v>3.5022027787650993E-4</v>
      </c>
      <c r="DH148" s="49">
        <f t="shared" ca="1" si="32"/>
        <v>3.4129993857290005E-4</v>
      </c>
      <c r="DI148" s="49">
        <f t="shared" ca="1" si="32"/>
        <v>3.3260680613970322E-4</v>
      </c>
      <c r="DJ148" s="49">
        <f t="shared" ca="1" si="32"/>
        <v>3.2413509346947817E-4</v>
      </c>
      <c r="DK148" s="49">
        <f t="shared" ca="1" si="32"/>
        <v>3.1587916085619135E-4</v>
      </c>
      <c r="DL148" s="49">
        <f t="shared" ca="1" si="32"/>
        <v>3.0783351224080672E-4</v>
      </c>
      <c r="DM148" s="49">
        <f t="shared" ca="1" si="32"/>
        <v>2.9999279155250264E-4</v>
      </c>
      <c r="DN148" s="49">
        <f t="shared" ca="1" si="32"/>
        <v>2.9235177914308121E-4</v>
      </c>
      <c r="DO148" s="49">
        <f t="shared" ca="1" si="32"/>
        <v>2.8490538831219431E-4</v>
      </c>
      <c r="DP148" s="49">
        <f t="shared" ca="1" si="32"/>
        <v>2.7764866192107527E-4</v>
      </c>
      <c r="DQ148" s="49">
        <f t="shared" ca="1" si="32"/>
        <v>2.7057676909252075E-4</v>
      </c>
      <c r="DR148" s="49">
        <f t="shared" ca="1" si="32"/>
        <v>2.6368500199492614E-4</v>
      </c>
      <c r="DS148" s="49">
        <f t="shared" ca="1" si="32"/>
        <v>2.5696877270823366E-4</v>
      </c>
      <c r="DT148" s="49">
        <f t="shared" ca="1" si="32"/>
        <v>2.5042361016970724E-4</v>
      </c>
      <c r="DU148" s="49">
        <f t="shared" ca="1" si="32"/>
        <v>2.4404515719749983E-4</v>
      </c>
      <c r="DV148" s="49">
        <f t="shared" ca="1" si="32"/>
        <v>2.3782916759003305E-4</v>
      </c>
      <c r="DW148" s="49">
        <f t="shared" ca="1" si="32"/>
        <v>2.3177150329925706E-4</v>
      </c>
      <c r="DX148" s="49">
        <f t="shared" ca="1" si="32"/>
        <v>2.2586813167590943E-4</v>
      </c>
      <c r="DY148" s="49">
        <f t="shared" ca="1" si="32"/>
        <v>2.2011512278493944E-4</v>
      </c>
      <c r="DZ148" s="49">
        <f t="shared" ca="1" si="32"/>
        <v>2.1450864678930972E-4</v>
      </c>
      <c r="EA148" s="49">
        <f t="shared" ref="EA148:GE148" ca="1" si="33">EA143/EA145</f>
        <v>2.0904497140043475E-4</v>
      </c>
      <c r="EB148" s="49">
        <f t="shared" ca="1" si="33"/>
        <v>2.0372045939355768E-4</v>
      </c>
      <c r="EC148" s="49">
        <f t="shared" ca="1" si="33"/>
        <v>1.985315661864128E-4</v>
      </c>
      <c r="ED148" s="49">
        <f t="shared" ca="1" si="33"/>
        <v>1.9347483747956065E-4</v>
      </c>
      <c r="EE148" s="49">
        <f t="shared" ca="1" si="33"/>
        <v>1.8854690695682544E-4</v>
      </c>
      <c r="EF148" s="49">
        <f t="shared" ca="1" si="33"/>
        <v>1.8374449404430385E-4</v>
      </c>
      <c r="EG148" s="49">
        <f t="shared" ca="1" si="33"/>
        <v>1.7906440172645336E-4</v>
      </c>
      <c r="EH148" s="49">
        <f t="shared" ca="1" si="33"/>
        <v>1.7450351441780613E-4</v>
      </c>
      <c r="EI148" s="49">
        <f t="shared" ca="1" si="33"/>
        <v>1.700587958888919E-4</v>
      </c>
      <c r="EJ148" s="49">
        <f t="shared" ca="1" si="33"/>
        <v>1.6572728724498879E-4</v>
      </c>
      <c r="EK148" s="49">
        <f t="shared" ca="1" si="33"/>
        <v>1.6150610495635671E-4</v>
      </c>
      <c r="EL148" s="49">
        <f t="shared" ca="1" si="33"/>
        <v>1.573924389386422E-4</v>
      </c>
      <c r="EM148" s="49">
        <f t="shared" ca="1" si="33"/>
        <v>1.5338355068217623E-4</v>
      </c>
      <c r="EN148" s="49">
        <f t="shared" ca="1" si="33"/>
        <v>1.4947677142892037E-4</v>
      </c>
      <c r="EO148" s="49">
        <f t="shared" ca="1" si="33"/>
        <v>1.4566950039584709E-4</v>
      </c>
      <c r="EP148" s="49">
        <f t="shared" ca="1" si="33"/>
        <v>1.4195920304357191E-4</v>
      </c>
      <c r="EQ148" s="49">
        <f t="shared" ca="1" si="33"/>
        <v>1.3834340938908448E-4</v>
      </c>
      <c r="ER148" s="49">
        <f t="shared" ca="1" si="33"/>
        <v>1.3481971236145549E-4</v>
      </c>
      <c r="ES148" s="49">
        <f t="shared" ca="1" si="33"/>
        <v>1.3138576619942506E-4</v>
      </c>
      <c r="ET148" s="49">
        <f t="shared" ca="1" si="33"/>
        <v>1.2803928488980515E-4</v>
      </c>
      <c r="EU148" s="49">
        <f t="shared" ca="1" si="33"/>
        <v>1.2477804064565728E-4</v>
      </c>
      <c r="EV148" s="49">
        <f t="shared" ca="1" si="33"/>
        <v>1.2159986242323191E-4</v>
      </c>
      <c r="EW148" s="49">
        <f t="shared" ca="1" si="33"/>
        <v>1.1850263447668225E-4</v>
      </c>
      <c r="EX148" s="49">
        <f t="shared" ca="1" si="33"/>
        <v>1.1548429494959069E-4</v>
      </c>
      <c r="EY148" s="49">
        <f t="shared" ca="1" si="33"/>
        <v>1.1254283450236967E-4</v>
      </c>
      <c r="EZ148" s="49">
        <f t="shared" ca="1" si="33"/>
        <v>1.096762949746238E-4</v>
      </c>
      <c r="FA148" s="49">
        <f t="shared" ca="1" si="33"/>
        <v>1.0688276808158245E-4</v>
      </c>
      <c r="FB148" s="49">
        <f t="shared" ca="1" si="33"/>
        <v>1.0416039414373483E-4</v>
      </c>
      <c r="FC148" s="49">
        <f t="shared" ca="1" si="33"/>
        <v>1.0150736084882242E-4</v>
      </c>
      <c r="FD148" s="49">
        <f t="shared" ca="1" si="33"/>
        <v>9.8921902045364033E-5</v>
      </c>
      <c r="FE148" s="49">
        <f t="shared" ca="1" si="33"/>
        <v>9.6402296566910681E-5</v>
      </c>
      <c r="FF148" s="49">
        <f t="shared" ca="1" si="33"/>
        <v>9.3946867086247405E-5</v>
      </c>
      <c r="FG148" s="49">
        <f t="shared" ca="1" si="33"/>
        <v>9.1553978998779311E-5</v>
      </c>
      <c r="FH148" s="49">
        <f t="shared" ca="1" si="33"/>
        <v>8.9222039334358572E-5</v>
      </c>
      <c r="FI148" s="49">
        <f t="shared" ca="1" si="33"/>
        <v>8.6949495696827847E-5</v>
      </c>
      <c r="FJ148" s="49">
        <f t="shared" ca="1" si="33"/>
        <v>8.4734835230574189E-5</v>
      </c>
      <c r="FK148" s="49">
        <f t="shared" ca="1" si="33"/>
        <v>8.2576583613405626E-5</v>
      </c>
      <c r="FL148" s="49">
        <f t="shared" ca="1" si="33"/>
        <v>8.0473304075079677E-5</v>
      </c>
      <c r="FM148" s="49">
        <f t="shared" ca="1" si="33"/>
        <v>7.8423596440830689E-5</v>
      </c>
      <c r="FN148" s="49">
        <f t="shared" ca="1" si="33"/>
        <v>7.6426096199259147E-5</v>
      </c>
      <c r="FO148" s="49">
        <f t="shared" ca="1" si="33"/>
        <v>7.4479473593962403E-5</v>
      </c>
      <c r="FP148" s="49">
        <f t="shared" ca="1" si="33"/>
        <v>7.2582432738302241E-5</v>
      </c>
      <c r="FQ148" s="49">
        <f t="shared" ca="1" si="33"/>
        <v>7.0733710752719797E-5</v>
      </c>
      <c r="FR148" s="49">
        <f t="shared" ca="1" si="33"/>
        <v>6.893207692402372E-5</v>
      </c>
      <c r="FS148" s="49">
        <f t="shared" ca="1" si="33"/>
        <v>6.7176331886091778E-5</v>
      </c>
      <c r="FT148" s="49">
        <f t="shared" ca="1" si="33"/>
        <v>6.5465306821440485E-5</v>
      </c>
      <c r="FU148" s="49">
        <f t="shared" ca="1" si="33"/>
        <v>6.3797862683131378E-5</v>
      </c>
      <c r="FV148" s="49">
        <f t="shared" ca="1" si="33"/>
        <v>6.2172889436495701E-5</v>
      </c>
      <c r="FW148" s="49">
        <f t="shared" ca="1" si="33"/>
        <v>6.0589305320172992E-5</v>
      </c>
      <c r="FX148" s="49">
        <f t="shared" ca="1" si="33"/>
        <v>5.9046056125971468E-5</v>
      </c>
      <c r="FY148" s="49">
        <f t="shared" ca="1" si="33"/>
        <v>5.7542114497070759E-5</v>
      </c>
      <c r="FZ148" s="49">
        <f t="shared" ca="1" si="33"/>
        <v>5.6076479244099967E-5</v>
      </c>
      <c r="GA148" s="49">
        <f t="shared" ca="1" si="33"/>
        <v>5.4648174678635627E-5</v>
      </c>
      <c r="GB148" s="49">
        <f t="shared" ca="1" si="33"/>
        <v>5.325624996367591E-5</v>
      </c>
      <c r="GC148" s="49">
        <f t="shared" ca="1" si="33"/>
        <v>5.1899778480658692E-5</v>
      </c>
      <c r="GD148" s="49">
        <f t="shared" ca="1" si="33"/>
        <v>5.0577857212602056E-5</v>
      </c>
      <c r="GE148" s="49">
        <f t="shared" ca="1" si="33"/>
        <v>4.9289606142956603E-5</v>
      </c>
    </row>
    <row r="149" spans="1:187" x14ac:dyDescent="0.2">
      <c r="A149" s="21">
        <f ca="1">NPV(10/100,B149:FO149)</f>
        <v>3.486701963856257E-2</v>
      </c>
      <c r="B149" s="49">
        <f ca="1">B143/B146</f>
        <v>6.0000000000000001E-3</v>
      </c>
      <c r="C149" s="49">
        <f t="shared" ref="C149:BN149" ca="1" si="34">C143/C146</f>
        <v>5.5636363636363626E-3</v>
      </c>
      <c r="D149" s="49">
        <f t="shared" ca="1" si="34"/>
        <v>5.1590082644628089E-3</v>
      </c>
      <c r="E149" s="49">
        <f t="shared" ca="1" si="34"/>
        <v>4.7838076634109669E-3</v>
      </c>
      <c r="F149" s="49">
        <f t="shared" ca="1" si="34"/>
        <v>4.4358943787992594E-3</v>
      </c>
      <c r="G149" s="49">
        <f t="shared" ca="1" si="34"/>
        <v>4.1132838785229494E-3</v>
      </c>
      <c r="H149" s="49">
        <f t="shared" ca="1" si="34"/>
        <v>3.8141359600849167E-3</v>
      </c>
      <c r="I149" s="49">
        <f t="shared" ca="1" si="34"/>
        <v>3.5367442538969218E-3</v>
      </c>
      <c r="J149" s="49">
        <f t="shared" ca="1" si="34"/>
        <v>3.2795264899771457E-3</v>
      </c>
      <c r="K149" s="49">
        <f t="shared" ca="1" si="34"/>
        <v>3.0410154725242621E-3</v>
      </c>
      <c r="L149" s="49">
        <f t="shared" ca="1" si="34"/>
        <v>2.8288516023481508E-3</v>
      </c>
      <c r="M149" s="49">
        <f t="shared" ca="1" si="34"/>
        <v>2.6314898626494426E-3</v>
      </c>
      <c r="N149" s="49">
        <f t="shared" ca="1" si="34"/>
        <v>2.4478975466506441E-3</v>
      </c>
      <c r="O149" s="49">
        <f t="shared" ca="1" si="34"/>
        <v>2.2771139968843202E-3</v>
      </c>
      <c r="P149" s="49">
        <f t="shared" ca="1" si="34"/>
        <v>2.1182455784970419E-3</v>
      </c>
      <c r="Q149" s="49">
        <f t="shared" ca="1" si="34"/>
        <v>1.9704610032530625E-3</v>
      </c>
      <c r="R149" s="49">
        <f t="shared" ca="1" si="34"/>
        <v>1.8329869797702905E-3</v>
      </c>
      <c r="S149" s="49">
        <f t="shared" ca="1" si="34"/>
        <v>1.7051041672281771E-3</v>
      </c>
      <c r="T149" s="49">
        <f t="shared" ca="1" si="34"/>
        <v>1.5861434113750483E-3</v>
      </c>
      <c r="U149" s="49">
        <f t="shared" ca="1" si="34"/>
        <v>1.4754822431395798E-3</v>
      </c>
      <c r="V149" s="49">
        <f t="shared" ca="1" si="34"/>
        <v>1.3725416215251906E-3</v>
      </c>
      <c r="W149" s="49">
        <f t="shared" ca="1" si="34"/>
        <v>1.2767829037443634E-3</v>
      </c>
      <c r="X149" s="49">
        <f t="shared" ca="1" si="34"/>
        <v>1.1877050267389425E-3</v>
      </c>
      <c r="Y149" s="49">
        <f t="shared" ca="1" si="34"/>
        <v>1.104841885338551E-3</v>
      </c>
      <c r="Z149" s="49">
        <f t="shared" ca="1" si="34"/>
        <v>1.0277598933381869E-3</v>
      </c>
      <c r="AA149" s="49">
        <f t="shared" ca="1" si="34"/>
        <v>9.5605571473319714E-4</v>
      </c>
      <c r="AB149" s="49">
        <f t="shared" ca="1" si="34"/>
        <v>8.8935415324018342E-4</v>
      </c>
      <c r="AC149" s="49">
        <f t="shared" ca="1" si="34"/>
        <v>8.2730618906063562E-4</v>
      </c>
      <c r="AD149" s="49">
        <f t="shared" ca="1" si="34"/>
        <v>7.6958715261454466E-4</v>
      </c>
      <c r="AE149" s="49">
        <f t="shared" ca="1" si="34"/>
        <v>7.1589502568794843E-4</v>
      </c>
      <c r="AF149" s="49">
        <f t="shared" ca="1" si="34"/>
        <v>6.6594886110506841E-4</v>
      </c>
      <c r="AG149" s="49">
        <f t="shared" ca="1" si="34"/>
        <v>6.1948731265587759E-4</v>
      </c>
      <c r="AH149" s="49">
        <f t="shared" ca="1" si="34"/>
        <v>5.7626726758686292E-4</v>
      </c>
      <c r="AI149" s="49">
        <f t="shared" ca="1" si="34"/>
        <v>5.3606257449940737E-4</v>
      </c>
      <c r="AJ149" s="49">
        <f t="shared" ca="1" si="34"/>
        <v>4.9866285999944869E-4</v>
      </c>
      <c r="AK149" s="49">
        <f t="shared" ca="1" si="34"/>
        <v>4.6387242790646389E-4</v>
      </c>
      <c r="AL149" s="49">
        <f t="shared" ca="1" si="34"/>
        <v>4.3150923526182684E-4</v>
      </c>
      <c r="AM149" s="49">
        <f t="shared" ca="1" si="34"/>
        <v>4.0140393977844353E-4</v>
      </c>
      <c r="AN149" s="49">
        <f t="shared" ca="1" si="34"/>
        <v>3.7339901374738936E-4</v>
      </c>
      <c r="AO149" s="49">
        <f t="shared" ca="1" si="34"/>
        <v>3.4734791976501336E-4</v>
      </c>
      <c r="AP149" s="49">
        <f t="shared" ca="1" si="34"/>
        <v>3.2311434396745429E-4</v>
      </c>
      <c r="AQ149" s="49">
        <f t="shared" ca="1" si="34"/>
        <v>3.0057148276042259E-4</v>
      </c>
      <c r="AR149" s="49">
        <f t="shared" ca="1" si="34"/>
        <v>2.7960137931202096E-4</v>
      </c>
      <c r="AS149" s="49">
        <f t="shared" ca="1" si="34"/>
        <v>2.6009430633676368E-4</v>
      </c>
      <c r="AT149" s="49">
        <f t="shared" ca="1" si="34"/>
        <v>2.4194819194117551E-4</v>
      </c>
      <c r="AU149" s="49">
        <f t="shared" ca="1" si="34"/>
        <v>2.2506808552667486E-4</v>
      </c>
      <c r="AV149" s="49">
        <f t="shared" ca="1" si="34"/>
        <v>2.0936566095504638E-4</v>
      </c>
      <c r="AW149" s="49">
        <f t="shared" ca="1" si="34"/>
        <v>1.9475875437678734E-4</v>
      </c>
      <c r="AX149" s="49">
        <f t="shared" ca="1" si="34"/>
        <v>1.8117093430398824E-4</v>
      </c>
      <c r="AY149" s="49">
        <f t="shared" ca="1" si="34"/>
        <v>1.6853110167812859E-4</v>
      </c>
      <c r="AZ149" s="49">
        <f t="shared" ca="1" si="34"/>
        <v>1.567731178401196E-4</v>
      </c>
      <c r="BA149" s="49">
        <f t="shared" ca="1" si="34"/>
        <v>1.4583545845592522E-4</v>
      </c>
      <c r="BB149" s="49">
        <f t="shared" ca="1" si="34"/>
        <v>1.3566089158690718E-4</v>
      </c>
      <c r="BC149" s="49">
        <f t="shared" ca="1" si="34"/>
        <v>1.2619617822037874E-4</v>
      </c>
      <c r="BD149" s="49">
        <f t="shared" ca="1" si="34"/>
        <v>1.1739179369337558E-4</v>
      </c>
      <c r="BE149" s="49">
        <f t="shared" ca="1" si="34"/>
        <v>1.0920166855197726E-4</v>
      </c>
      <c r="BF149" s="49">
        <f t="shared" ca="1" si="34"/>
        <v>1.0158294749021139E-4</v>
      </c>
      <c r="BG149" s="49">
        <f t="shared" ca="1" si="34"/>
        <v>9.4495765107173386E-5</v>
      </c>
      <c r="BH149" s="49">
        <f t="shared" ca="1" si="34"/>
        <v>8.790303730899849E-5</v>
      </c>
      <c r="BI149" s="49">
        <f t="shared" ca="1" si="34"/>
        <v>8.1770267264184631E-5</v>
      </c>
      <c r="BJ149" s="49">
        <f t="shared" ca="1" si="34"/>
        <v>7.6065364896915944E-5</v>
      </c>
      <c r="BK149" s="49">
        <f t="shared" ca="1" si="34"/>
        <v>7.0758478973875294E-5</v>
      </c>
      <c r="BL149" s="49">
        <f t="shared" ca="1" si="34"/>
        <v>6.5821840905930506E-5</v>
      </c>
      <c r="BM149" s="49">
        <f t="shared" ca="1" si="34"/>
        <v>6.1229619447377215E-5</v>
      </c>
      <c r="BN149" s="49">
        <f t="shared" ca="1" si="34"/>
        <v>5.6957785532443919E-5</v>
      </c>
      <c r="BO149" s="49">
        <f t="shared" ref="BO149:DZ149" ca="1" si="35">BO143/BO146</f>
        <v>5.2983986541808292E-5</v>
      </c>
      <c r="BP149" s="49">
        <f t="shared" ca="1" si="35"/>
        <v>4.9287429341217015E-5</v>
      </c>
      <c r="BQ149" s="49">
        <f t="shared" ca="1" si="35"/>
        <v>4.5848771480201878E-5</v>
      </c>
      <c r="BR149" s="49">
        <f t="shared" ca="1" si="35"/>
        <v>4.265001998158314E-5</v>
      </c>
      <c r="BS149" s="49">
        <f t="shared" ca="1" si="35"/>
        <v>3.9674437192170365E-5</v>
      </c>
      <c r="BT149" s="49">
        <f t="shared" ca="1" si="35"/>
        <v>3.6906453202018938E-5</v>
      </c>
      <c r="BU149" s="49">
        <f t="shared" ca="1" si="35"/>
        <v>3.4331584373971102E-5</v>
      </c>
      <c r="BV149" s="49">
        <f t="shared" ca="1" si="35"/>
        <v>3.1936357557182424E-5</v>
      </c>
      <c r="BW149" s="49">
        <f t="shared" ca="1" si="35"/>
        <v>2.9708239588076674E-5</v>
      </c>
      <c r="BX149" s="49">
        <f t="shared" ca="1" si="35"/>
        <v>2.7635571709838764E-5</v>
      </c>
      <c r="BY149" s="49">
        <f t="shared" ca="1" si="35"/>
        <v>2.5707508567291873E-5</v>
      </c>
      <c r="BZ149" s="49">
        <f t="shared" ca="1" si="35"/>
        <v>2.3913961457945929E-5</v>
      </c>
      <c r="CA149" s="49">
        <f t="shared" ca="1" si="35"/>
        <v>2.2245545542275282E-5</v>
      </c>
      <c r="CB149" s="49">
        <f t="shared" ca="1" si="35"/>
        <v>2.069353073700026E-5</v>
      </c>
      <c r="CC149" s="49">
        <f t="shared" ca="1" si="35"/>
        <v>1.9249796034418844E-5</v>
      </c>
      <c r="CD149" s="49">
        <f t="shared" ca="1" si="35"/>
        <v>1.7906787008761716E-5</v>
      </c>
      <c r="CE149" s="49">
        <f t="shared" ca="1" si="35"/>
        <v>1.6657476287220201E-5</v>
      </c>
      <c r="CF149" s="49">
        <f t="shared" ca="1" si="35"/>
        <v>1.5495326778809487E-5</v>
      </c>
      <c r="CG149" s="49">
        <f t="shared" ca="1" si="35"/>
        <v>1.4414257468659987E-5</v>
      </c>
      <c r="CH149" s="49">
        <f t="shared" ca="1" si="35"/>
        <v>1.3408611598753475E-5</v>
      </c>
      <c r="CI149" s="49">
        <f t="shared" ca="1" si="35"/>
        <v>1.2473127068607885E-5</v>
      </c>
      <c r="CJ149" s="49">
        <f t="shared" ca="1" si="35"/>
        <v>1.1602908901030592E-5</v>
      </c>
      <c r="CK149" s="49">
        <f t="shared" ca="1" si="35"/>
        <v>1.0793403628865665E-5</v>
      </c>
      <c r="CL149" s="49">
        <f t="shared" ca="1" si="35"/>
        <v>1.0040375468712247E-5</v>
      </c>
      <c r="CM149" s="49">
        <f t="shared" ca="1" si="35"/>
        <v>9.3398841569416235E-6</v>
      </c>
      <c r="CN149" s="49">
        <f t="shared" ca="1" si="35"/>
        <v>8.6882643320387205E-6</v>
      </c>
      <c r="CO149" s="49">
        <f t="shared" ca="1" si="35"/>
        <v>8.0821063553848566E-6</v>
      </c>
      <c r="CP149" s="49">
        <f t="shared" ca="1" si="35"/>
        <v>7.5182384701254476E-6</v>
      </c>
      <c r="CQ149" s="49">
        <f t="shared" ca="1" si="35"/>
        <v>6.993710204767858E-6</v>
      </c>
      <c r="CR149" s="49">
        <f t="shared" ca="1" si="35"/>
        <v>6.5057769346677754E-6</v>
      </c>
      <c r="CS149" s="49">
        <f t="shared" ca="1" si="35"/>
        <v>6.0518855206211856E-6</v>
      </c>
      <c r="CT149" s="49">
        <f t="shared" ca="1" si="35"/>
        <v>5.6296609494150565E-6</v>
      </c>
      <c r="CU149" s="49">
        <f t="shared" ca="1" si="35"/>
        <v>5.2368939064326106E-6</v>
      </c>
      <c r="CV149" s="49">
        <f t="shared" ca="1" si="35"/>
        <v>4.8715292152861494E-6</v>
      </c>
      <c r="CW149" s="49">
        <f t="shared" ca="1" si="35"/>
        <v>4.5316550839871152E-6</v>
      </c>
      <c r="CX149" s="49">
        <f t="shared" ca="1" si="35"/>
        <v>4.2154931013833637E-6</v>
      </c>
      <c r="CY149" s="49">
        <f t="shared" ca="1" si="35"/>
        <v>3.9213889315194074E-6</v>
      </c>
      <c r="CZ149" s="49">
        <f t="shared" ca="1" si="35"/>
        <v>3.6478036572273564E-6</v>
      </c>
      <c r="DA149" s="49">
        <f t="shared" ca="1" si="35"/>
        <v>3.3933057276533541E-6</v>
      </c>
      <c r="DB149" s="49">
        <f t="shared" ca="1" si="35"/>
        <v>3.156563467584516E-6</v>
      </c>
      <c r="DC149" s="49">
        <f t="shared" ca="1" si="35"/>
        <v>2.9363381093809448E-6</v>
      </c>
      <c r="DD149" s="49">
        <f t="shared" ca="1" si="35"/>
        <v>2.7314773110520417E-6</v>
      </c>
      <c r="DE149" s="49">
        <f t="shared" ca="1" si="35"/>
        <v>2.5409091265600382E-6</v>
      </c>
      <c r="DF149" s="49">
        <f t="shared" ca="1" si="35"/>
        <v>2.3636363968000358E-6</v>
      </c>
      <c r="DG149" s="49">
        <f t="shared" ca="1" si="35"/>
        <v>2.1987315319070096E-6</v>
      </c>
      <c r="DH149" s="49">
        <f t="shared" ca="1" si="35"/>
        <v>2.0453316575879159E-6</v>
      </c>
      <c r="DI149" s="49">
        <f t="shared" ca="1" si="35"/>
        <v>1.9026341000817821E-6</v>
      </c>
      <c r="DJ149" s="49">
        <f t="shared" ca="1" si="35"/>
        <v>1.7698921861225879E-6</v>
      </c>
      <c r="DK149" s="49">
        <f t="shared" ca="1" si="35"/>
        <v>1.6464113359279887E-6</v>
      </c>
      <c r="DL149" s="49">
        <f t="shared" ca="1" si="35"/>
        <v>1.531545428770222E-6</v>
      </c>
      <c r="DM149" s="49">
        <f t="shared" ca="1" si="35"/>
        <v>1.4246934221118346E-6</v>
      </c>
      <c r="DN149" s="49">
        <f t="shared" ca="1" si="35"/>
        <v>1.32529620661566E-6</v>
      </c>
      <c r="DO149" s="49">
        <f t="shared" ca="1" si="35"/>
        <v>1.232833680572707E-6</v>
      </c>
      <c r="DP149" s="49">
        <f t="shared" ca="1" si="35"/>
        <v>1.1468220284397272E-6</v>
      </c>
      <c r="DQ149" s="49">
        <f t="shared" ca="1" si="35"/>
        <v>1.0668111892462576E-6</v>
      </c>
      <c r="DR149" s="49">
        <f t="shared" ca="1" si="35"/>
        <v>9.9238250162442588E-7</v>
      </c>
      <c r="DS149" s="49">
        <f t="shared" ca="1" si="35"/>
        <v>9.2314651313900081E-7</v>
      </c>
      <c r="DT149" s="49">
        <f t="shared" ca="1" si="35"/>
        <v>8.5874094245488443E-7</v>
      </c>
      <c r="DU149" s="49">
        <f t="shared" ca="1" si="35"/>
        <v>7.9882878367896212E-7</v>
      </c>
      <c r="DV149" s="49">
        <f t="shared" ca="1" si="35"/>
        <v>7.43096542957174E-7</v>
      </c>
      <c r="DW149" s="49">
        <f t="shared" ca="1" si="35"/>
        <v>6.9125259809969678E-7</v>
      </c>
      <c r="DX149" s="49">
        <f t="shared" ca="1" si="35"/>
        <v>6.4302567265088074E-7</v>
      </c>
      <c r="DY149" s="49">
        <f t="shared" ca="1" si="35"/>
        <v>5.9816341641942394E-7</v>
      </c>
      <c r="DZ149" s="49">
        <f t="shared" ca="1" si="35"/>
        <v>5.5643108504132449E-7</v>
      </c>
      <c r="EA149" s="49">
        <f t="shared" ref="EA149:GE149" ca="1" si="36">EA143/EA146</f>
        <v>5.1761031166634838E-7</v>
      </c>
      <c r="EB149" s="49">
        <f t="shared" ca="1" si="36"/>
        <v>4.8149796434078919E-7</v>
      </c>
      <c r="EC149" s="49">
        <f t="shared" ca="1" si="36"/>
        <v>4.4790508310771088E-7</v>
      </c>
      <c r="ED149" s="49">
        <f t="shared" ca="1" si="36"/>
        <v>4.1665589126298684E-7</v>
      </c>
      <c r="EE149" s="49">
        <f t="shared" ca="1" si="36"/>
        <v>3.8758687559347611E-7</v>
      </c>
      <c r="EF149" s="49">
        <f t="shared" ca="1" si="36"/>
        <v>3.605459307846289E-7</v>
      </c>
      <c r="EG149" s="49">
        <f t="shared" ca="1" si="36"/>
        <v>3.3539156352058496E-7</v>
      </c>
      <c r="EH149" s="49">
        <f t="shared" ca="1" si="36"/>
        <v>3.1199215211217204E-7</v>
      </c>
      <c r="EI149" s="49">
        <f t="shared" ca="1" si="36"/>
        <v>2.9022525777876471E-7</v>
      </c>
      <c r="EJ149" s="49">
        <f t="shared" ca="1" si="36"/>
        <v>2.6997698398024624E-7</v>
      </c>
      <c r="EK149" s="49">
        <f t="shared" ca="1" si="36"/>
        <v>2.5114138044674062E-7</v>
      </c>
      <c r="EL149" s="49">
        <f t="shared" ca="1" si="36"/>
        <v>2.3361988878766569E-7</v>
      </c>
      <c r="EM149" s="49">
        <f t="shared" ca="1" si="36"/>
        <v>2.1732082677922393E-7</v>
      </c>
      <c r="EN149" s="49">
        <f t="shared" ca="1" si="36"/>
        <v>2.0215890863183619E-7</v>
      </c>
      <c r="EO149" s="49">
        <f t="shared" ca="1" si="36"/>
        <v>1.8805479872728947E-7</v>
      </c>
      <c r="EP149" s="49">
        <f t="shared" ca="1" si="36"/>
        <v>1.7493469649050183E-7</v>
      </c>
      <c r="EQ149" s="49">
        <f t="shared" ca="1" si="36"/>
        <v>1.6272995022372261E-7</v>
      </c>
      <c r="ER149" s="49">
        <f t="shared" ca="1" si="36"/>
        <v>1.5137669788253266E-7</v>
      </c>
      <c r="ES149" s="49">
        <f t="shared" ca="1" si="36"/>
        <v>1.4081553291398384E-7</v>
      </c>
      <c r="ET149" s="49">
        <f t="shared" ca="1" si="36"/>
        <v>1.3099119340835704E-7</v>
      </c>
      <c r="EU149" s="49">
        <f t="shared" ca="1" si="36"/>
        <v>1.2185227293800657E-7</v>
      </c>
      <c r="EV149" s="49">
        <f t="shared" ca="1" si="36"/>
        <v>1.1335095157023866E-7</v>
      </c>
      <c r="EW149" s="49">
        <f t="shared" ca="1" si="36"/>
        <v>1.0544274564673365E-7</v>
      </c>
      <c r="EX149" s="49">
        <f t="shared" ca="1" si="36"/>
        <v>9.808627502021734E-8</v>
      </c>
      <c r="EY149" s="49">
        <f t="shared" ca="1" si="36"/>
        <v>9.1243046530434729E-8</v>
      </c>
      <c r="EZ149" s="49">
        <f t="shared" ca="1" si="36"/>
        <v>8.4877252586450898E-8</v>
      </c>
      <c r="FA149" s="49">
        <f t="shared" ca="1" si="36"/>
        <v>7.8955583801349686E-8</v>
      </c>
      <c r="FB149" s="49">
        <f t="shared" ca="1" si="36"/>
        <v>7.3447054698929931E-8</v>
      </c>
      <c r="FC149" s="49">
        <f t="shared" ca="1" si="36"/>
        <v>6.8322841580399934E-8</v>
      </c>
      <c r="FD149" s="49">
        <f t="shared" ca="1" si="36"/>
        <v>6.3556131702697609E-8</v>
      </c>
      <c r="FE149" s="49">
        <f t="shared" ca="1" si="36"/>
        <v>5.9121982979253578E-8</v>
      </c>
      <c r="FF149" s="49">
        <f t="shared" ca="1" si="36"/>
        <v>5.4997193469073093E-8</v>
      </c>
      <c r="FG149" s="49">
        <f t="shared" ca="1" si="36"/>
        <v>5.1160179971230785E-8</v>
      </c>
      <c r="FH149" s="49">
        <f t="shared" ca="1" si="36"/>
        <v>4.7590865089517002E-8</v>
      </c>
      <c r="FI149" s="49">
        <f t="shared" ca="1" si="36"/>
        <v>4.4270572176294889E-8</v>
      </c>
      <c r="FJ149" s="49">
        <f t="shared" ca="1" si="36"/>
        <v>4.1181927605855705E-8</v>
      </c>
      <c r="FK149" s="49">
        <f t="shared" ca="1" si="36"/>
        <v>3.8308769865912284E-8</v>
      </c>
      <c r="FL149" s="49">
        <f t="shared" ca="1" si="36"/>
        <v>3.5636064991546307E-8</v>
      </c>
      <c r="FM149" s="49">
        <f t="shared" ca="1" si="36"/>
        <v>3.3149827899112838E-8</v>
      </c>
      <c r="FN149" s="49">
        <f t="shared" ca="1" si="36"/>
        <v>3.0837049208477062E-8</v>
      </c>
      <c r="FO149" s="49">
        <f t="shared" ca="1" si="36"/>
        <v>2.8685627170676335E-8</v>
      </c>
      <c r="FP149" s="49">
        <f t="shared" ca="1" si="36"/>
        <v>2.6684304344815192E-8</v>
      </c>
      <c r="FQ149" s="49">
        <f t="shared" ca="1" si="36"/>
        <v>2.4822608692851339E-8</v>
      </c>
      <c r="FR149" s="49">
        <f t="shared" ca="1" si="36"/>
        <v>2.3090798784047756E-8</v>
      </c>
      <c r="FS149" s="49">
        <f t="shared" ca="1" si="36"/>
        <v>2.1479812822370005E-8</v>
      </c>
      <c r="FT149" s="49">
        <f t="shared" ca="1" si="36"/>
        <v>1.9981221230111634E-8</v>
      </c>
      <c r="FU149" s="49">
        <f t="shared" ca="1" si="36"/>
        <v>1.8587182539638726E-8</v>
      </c>
      <c r="FV149" s="49">
        <f t="shared" ca="1" si="36"/>
        <v>1.729040236245463E-8</v>
      </c>
      <c r="FW149" s="49">
        <f t="shared" ca="1" si="36"/>
        <v>1.6084095220888029E-8</v>
      </c>
      <c r="FX149" s="49">
        <f t="shared" ca="1" si="36"/>
        <v>1.4961949042686539E-8</v>
      </c>
      <c r="FY149" s="49">
        <f t="shared" ca="1" si="36"/>
        <v>1.3918092132731661E-8</v>
      </c>
      <c r="FZ149" s="49">
        <f t="shared" ca="1" si="36"/>
        <v>1.2947062449052707E-8</v>
      </c>
      <c r="GA149" s="49">
        <f t="shared" ca="1" si="36"/>
        <v>1.2043779022374611E-8</v>
      </c>
      <c r="GB149" s="49">
        <f t="shared" ca="1" si="36"/>
        <v>1.12035153696508E-8</v>
      </c>
      <c r="GC149" s="49">
        <f t="shared" ca="1" si="36"/>
        <v>1.042187476246586E-8</v>
      </c>
      <c r="GD149" s="49">
        <f t="shared" ca="1" si="36"/>
        <v>9.6947672208984737E-9</v>
      </c>
      <c r="GE149" s="49">
        <f t="shared" ca="1" si="36"/>
        <v>9.0183881124636958E-9</v>
      </c>
    </row>
    <row r="150" spans="1:187" x14ac:dyDescent="0.2">
      <c r="A150" s="21"/>
      <c r="L150" s="21">
        <f ca="1">NPV(10/100,L143:GE143)</f>
        <v>9.5607121957952312</v>
      </c>
    </row>
    <row r="151" spans="1:187" x14ac:dyDescent="0.2">
      <c r="A151" s="21"/>
      <c r="L151" s="21">
        <f ca="1">NPV(10/100,L147:GE147)</f>
        <v>6.2176160152385952E-2</v>
      </c>
      <c r="M151">
        <f ca="1">L150/L151</f>
        <v>153.76813512386624</v>
      </c>
    </row>
    <row r="152" spans="1:187" x14ac:dyDescent="0.2">
      <c r="L152" s="21">
        <f ca="1">NPV(10/100,L148:GE148)</f>
        <v>3.5900613204512155E-2</v>
      </c>
      <c r="M152">
        <f ca="1">L150/L152</f>
        <v>266.31055412149885</v>
      </c>
    </row>
    <row r="153" spans="1:187" x14ac:dyDescent="0.2">
      <c r="L153" s="21">
        <f ca="1">NPV(10/100,L149:GE149)</f>
        <v>1.6663098479582424E-2</v>
      </c>
      <c r="M153">
        <f ca="1">L150/L153</f>
        <v>573.76556992147255</v>
      </c>
    </row>
    <row r="154" spans="1:187" x14ac:dyDescent="0.2">
      <c r="A154" t="s">
        <v>78</v>
      </c>
      <c r="B154" s="16">
        <v>100</v>
      </c>
      <c r="C154" s="16">
        <f ca="1">B154*(1+'Data Set'!$K$28/100)</f>
        <v>101.49578032020521</v>
      </c>
      <c r="D154" s="16">
        <f ca="1">C154*(1+'Data Set'!$K$28/100)</f>
        <v>103.01393422807355</v>
      </c>
      <c r="E154" s="16">
        <f ca="1">D154*(1+'Data Set'!$K$28/100)</f>
        <v>104.55479638332622</v>
      </c>
      <c r="F154" s="16">
        <f ca="1">E154*(1+'Data Set'!$K$28/100)</f>
        <v>106.11870645145864</v>
      </c>
      <c r="G154" s="16">
        <f ca="1">F154*(1+'Data Set'!$K$28/100)</f>
        <v>107.70600917861589</v>
      </c>
      <c r="H154" s="16">
        <f ca="1">G154*(1+'Data Set'!$K$28/100)</f>
        <v>109.31705446758804</v>
      </c>
      <c r="I154" s="16">
        <f ca="1">H154*(1+'Data Set'!$K$28/100)</f>
        <v>110.95219745494222</v>
      </c>
      <c r="J154" s="16">
        <f ca="1">I154*(1+'Data Set'!$K$28/100)</f>
        <v>112.61179858930848</v>
      </c>
      <c r="K154" s="16">
        <f ca="1">J154*(1+'Data Set'!$K$28/100)</f>
        <v>114.29622371083649</v>
      </c>
      <c r="L154" s="16">
        <f ca="1">K154</f>
        <v>114.29622371083649</v>
      </c>
    </row>
    <row r="155" spans="1:187" x14ac:dyDescent="0.2">
      <c r="B155" s="15">
        <f ca="1">E$86/B154</f>
        <v>6.0000000000000001E-3</v>
      </c>
      <c r="C155" s="15">
        <f ca="1">F$86/C154</f>
        <v>6.0298073286320303E-3</v>
      </c>
      <c r="D155" s="15">
        <f ca="1">G$86/D154</f>
        <v>6.0597627367374243E-3</v>
      </c>
      <c r="E155" s="15">
        <f ca="1">H$86/E154</f>
        <v>6.089866959958435E-3</v>
      </c>
      <c r="F155" s="15">
        <f ca="1">I$86/F154</f>
        <v>6.1201207375919057E-3</v>
      </c>
      <c r="G155" s="15">
        <f ca="1">J$86/G154</f>
        <v>6.1505248126074242E-3</v>
      </c>
      <c r="H155" s="15">
        <f ca="1">K$86/H154</f>
        <v>6.1810799316655658E-3</v>
      </c>
      <c r="I155" s="15">
        <f ca="1">L$86/I154</f>
        <v>6.2117868451362322E-3</v>
      </c>
      <c r="J155" s="15">
        <f ca="1">M$86/J154</f>
        <v>6.2426463071170836E-3</v>
      </c>
      <c r="K155" s="15">
        <f ca="1">N$86/K154</f>
        <v>6.2736590754520439E-3</v>
      </c>
      <c r="L155" s="15">
        <f ca="1">O$86/L154</f>
        <v>8.3648787672693931E-2</v>
      </c>
      <c r="AK155" s="8" t="s">
        <v>0</v>
      </c>
      <c r="AL155" s="8"/>
      <c r="AM155" s="8"/>
      <c r="AN155" s="8"/>
      <c r="AO155" s="8"/>
      <c r="AP155" s="9"/>
      <c r="AQ155" s="9"/>
    </row>
    <row r="156" spans="1:187" x14ac:dyDescent="0.2">
      <c r="A156" t="s">
        <v>79</v>
      </c>
      <c r="B156" s="16">
        <v>100</v>
      </c>
      <c r="C156" s="16">
        <f ca="1">B156*(1+'Data Set'!$K$51/100)</f>
        <v>102.0432431536902</v>
      </c>
      <c r="D156" s="16">
        <f ca="1">C156*(1+'Data Set'!$K$51/100)</f>
        <v>104.12823473323142</v>
      </c>
      <c r="E156" s="16">
        <f ca="1">D156*(1+'Data Set'!$K$51/100)</f>
        <v>106.25582776047663</v>
      </c>
      <c r="F156" s="16">
        <f ca="1">E156*(1+'Data Set'!$K$51/100)</f>
        <v>108.42689268658943</v>
      </c>
      <c r="G156" s="16">
        <f ca="1">F156*(1+'Data Set'!$K$51/100)</f>
        <v>110.64231774816719</v>
      </c>
      <c r="H156" s="16">
        <f ca="1">G156*(1+'Data Set'!$K$51/100)</f>
        <v>112.90300933064077</v>
      </c>
      <c r="I156" s="16">
        <f ca="1">H156*(1+'Data Set'!$K$51/100)</f>
        <v>115.2098923390993</v>
      </c>
      <c r="J156" s="16">
        <f ca="1">I156*(1+'Data Set'!$K$51/100)</f>
        <v>117.5639105766918</v>
      </c>
      <c r="K156" s="16">
        <f ca="1">J156*(1+'Data Set'!$K$51/100)</f>
        <v>119.96602713076052</v>
      </c>
      <c r="L156" s="16">
        <f ca="1">K156*(1+'Data Set'!$K$51/100)</f>
        <v>122.41722476686391</v>
      </c>
      <c r="AI156" s="1"/>
      <c r="AK156" s="7">
        <v>-3</v>
      </c>
      <c r="AL156" s="7">
        <v>-2</v>
      </c>
      <c r="AM156" s="7">
        <v>-1</v>
      </c>
      <c r="AN156" s="7">
        <v>0</v>
      </c>
      <c r="AO156" s="7">
        <v>1</v>
      </c>
      <c r="AP156" s="7">
        <v>2</v>
      </c>
      <c r="AQ156" s="7">
        <v>3</v>
      </c>
    </row>
    <row r="157" spans="1:187" x14ac:dyDescent="0.2">
      <c r="B157" s="15">
        <f ca="1">E$86/B156</f>
        <v>6.0000000000000001E-3</v>
      </c>
      <c r="C157" s="15">
        <f ca="1">F$86/C156</f>
        <v>5.997457363034313E-3</v>
      </c>
      <c r="D157" s="15">
        <f ca="1">G$86/D156</f>
        <v>5.9949158035690819E-3</v>
      </c>
      <c r="E157" s="15">
        <f ca="1">H$86/E156</f>
        <v>5.9923753211476912E-3</v>
      </c>
      <c r="F157" s="15">
        <f ca="1">I$86/F156</f>
        <v>5.9898359153137213E-3</v>
      </c>
      <c r="G157" s="15">
        <f ca="1">J$86/G156</f>
        <v>5.9872975856109407E-3</v>
      </c>
      <c r="H157" s="15">
        <f ca="1">K$86/H156</f>
        <v>5.9847603315833168E-3</v>
      </c>
      <c r="I157" s="15">
        <f ca="1">L$86/I156</f>
        <v>5.9822241527750048E-3</v>
      </c>
      <c r="J157" s="15">
        <f ca="1">M$86/J156</f>
        <v>5.9796890487303607E-3</v>
      </c>
      <c r="K157" s="15">
        <f ca="1">N$86/K156</f>
        <v>5.9771550189939232E-3</v>
      </c>
      <c r="L157" s="15">
        <f ca="1">O$86/L156</f>
        <v>7.8099634811901103E-2</v>
      </c>
      <c r="AI157" s="3"/>
      <c r="AJ157" s="6">
        <v>4</v>
      </c>
      <c r="AK157" s="22">
        <f ca="1">1/($AJ157/100-AK$156/100)</f>
        <v>14.285714285714285</v>
      </c>
      <c r="AL157" s="23">
        <f ca="1">1/($AJ157/100-AL$156/100)</f>
        <v>16.666666666666668</v>
      </c>
      <c r="AM157" s="23">
        <f ca="1">1/($AJ157/100-AM$156/100)</f>
        <v>20</v>
      </c>
      <c r="AN157" s="23">
        <f ca="1">1/($AJ157/100-AN$156/100)</f>
        <v>25</v>
      </c>
      <c r="AO157" s="23">
        <f ca="1">1/($AJ157/100-AO$156/100)</f>
        <v>33.333333333333336</v>
      </c>
      <c r="AP157" s="23">
        <f ca="1">1/($AJ157/100-AP$156/100)</f>
        <v>50</v>
      </c>
      <c r="AQ157" s="24">
        <f ca="1">1/($AJ157/100-AQ$156/100)</f>
        <v>99.999999999999986</v>
      </c>
    </row>
    <row r="158" spans="1:187" x14ac:dyDescent="0.2">
      <c r="A158" t="s">
        <v>80</v>
      </c>
      <c r="B158" s="16">
        <v>100</v>
      </c>
      <c r="C158" s="16">
        <f ca="1">B158*(1+'Data Set'!$K$74/100)</f>
        <v>104.14910390691783</v>
      </c>
      <c r="D158" s="16">
        <f ca="1">C158*(1+'Data Set'!$K$74/100)</f>
        <v>108.47035844613967</v>
      </c>
      <c r="E158" s="16">
        <f ca="1">D158*(1+'Data Set'!$K$74/100)</f>
        <v>112.97090632627622</v>
      </c>
      <c r="F158" s="16">
        <f ca="1">E158*(1+'Data Set'!$K$74/100)</f>
        <v>117.65818661434022</v>
      </c>
      <c r="G158" s="16">
        <f ca="1">F158*(1+'Data Set'!$K$74/100)</f>
        <v>122.53994703196449</v>
      </c>
      <c r="H158" s="16">
        <f ca="1">G158*(1+'Data Set'!$K$74/100)</f>
        <v>127.62425676180277</v>
      </c>
      <c r="I158" s="16">
        <f ca="1">H158*(1+'Data Set'!$K$74/100)</f>
        <v>132.91951978528158</v>
      </c>
      <c r="J158" s="16">
        <f ca="1">I158*(1+'Data Set'!$K$74/100)</f>
        <v>138.43448877374911</v>
      </c>
      <c r="K158" s="16">
        <f ca="1">J158*(1+'Data Set'!$K$74/100)</f>
        <v>144.17827955598244</v>
      </c>
      <c r="L158" s="16">
        <f ca="1">K158*(1+'Data Set'!$K$74/100)</f>
        <v>150.16038618596662</v>
      </c>
      <c r="AI158" s="10"/>
      <c r="AJ158" s="13">
        <v>6</v>
      </c>
      <c r="AK158" s="25">
        <f ca="1">1/($AJ158/100-AK$156/100)</f>
        <v>11.111111111111111</v>
      </c>
      <c r="AL158" s="26">
        <f ca="1">1/($AJ158/100-AL$156/100)</f>
        <v>12.5</v>
      </c>
      <c r="AM158" s="26">
        <f ca="1">1/($AJ158/100-AM$156/100)</f>
        <v>14.285714285714286</v>
      </c>
      <c r="AN158" s="26">
        <f ca="1">1/($AJ158/100-AN$156/100)</f>
        <v>16.666666666666668</v>
      </c>
      <c r="AO158" s="26">
        <f ca="1">1/($AJ158/100-AO$156/100)</f>
        <v>20</v>
      </c>
      <c r="AP158" s="26">
        <f ca="1">1/($AJ158/100-AP$156/100)</f>
        <v>25.000000000000004</v>
      </c>
      <c r="AQ158" s="27">
        <f ca="1">1/($AJ158/100-AQ$156/100)</f>
        <v>33.333333333333336</v>
      </c>
    </row>
    <row r="159" spans="1:187" x14ac:dyDescent="0.2">
      <c r="B159" s="15">
        <f ca="1">E$86/B158</f>
        <v>6.0000000000000001E-3</v>
      </c>
      <c r="C159" s="15">
        <f ca="1">F$86/C158</f>
        <v>5.8761907404116373E-3</v>
      </c>
      <c r="D159" s="15">
        <f ca="1">G$86/D158</f>
        <v>5.7549362696165769E-3</v>
      </c>
      <c r="E159" s="15">
        <f ca="1">H$86/E158</f>
        <v>5.6361838698633362E-3</v>
      </c>
      <c r="F159" s="15">
        <f ca="1">I$86/F158</f>
        <v>5.5198819112247275E-3</v>
      </c>
      <c r="G159" s="15">
        <f ca="1">J$86/G158</f>
        <v>5.4059798291507385E-3</v>
      </c>
      <c r="H159" s="15">
        <f ca="1">K$86/H158</f>
        <v>5.2944281024846097E-3</v>
      </c>
      <c r="I159" s="15">
        <f ca="1">L$86/I158</f>
        <v>5.1851782319325343E-3</v>
      </c>
      <c r="J159" s="15">
        <f ca="1">M$86/J158</f>
        <v>5.0781827189776583E-3</v>
      </c>
      <c r="K159" s="15">
        <f ca="1">N$86/K158</f>
        <v>4.9733950452291505E-3</v>
      </c>
      <c r="L159" s="15">
        <f ca="1">O$86/L158</f>
        <v>6.3670191531992715E-2</v>
      </c>
      <c r="AI159" s="12"/>
      <c r="AJ159" s="13">
        <v>8</v>
      </c>
      <c r="AK159" s="25">
        <f ca="1">1/($AJ159/100-AK$156/100)</f>
        <v>9.0909090909090917</v>
      </c>
      <c r="AL159" s="26">
        <f ca="1">1/($AJ159/100-AL$156/100)</f>
        <v>10</v>
      </c>
      <c r="AM159" s="26">
        <f ca="1">1/($AJ159/100-AM$156/100)</f>
        <v>11.111111111111111</v>
      </c>
      <c r="AN159" s="26">
        <f ca="1">1/($AJ159/100-AN$156/100)</f>
        <v>12.5</v>
      </c>
      <c r="AO159" s="26">
        <f ca="1">1/($AJ159/100-AO$156/100)</f>
        <v>14.285714285714285</v>
      </c>
      <c r="AP159" s="26">
        <f ca="1">1/($AJ159/100-AP$156/100)</f>
        <v>16.666666666666668</v>
      </c>
      <c r="AQ159" s="27">
        <f ca="1">1/($AJ159/100-AQ$156/100)</f>
        <v>20</v>
      </c>
    </row>
    <row r="160" spans="1:187" x14ac:dyDescent="0.2">
      <c r="A160" t="s">
        <v>76</v>
      </c>
      <c r="B160" s="16">
        <v>100</v>
      </c>
      <c r="C160" s="16">
        <f ca="1">B160*(1+'Data Set'!$K$97/100)</f>
        <v>110.97501701176242</v>
      </c>
      <c r="D160" s="16">
        <f ca="1">C160*(1+'Data Set'!$K$97/100)</f>
        <v>123.15454400760959</v>
      </c>
      <c r="E160" s="16">
        <f ca="1">D160*(1+'Data Set'!$K$97/100)</f>
        <v>136.67077616320319</v>
      </c>
      <c r="F160" s="16">
        <f ca="1">E160*(1+'Data Set'!$K$97/100)</f>
        <v>151.67041709722247</v>
      </c>
      <c r="G160" s="16">
        <f ca="1">F160*(1+'Data Set'!$K$97/100)</f>
        <v>168.31627117545366</v>
      </c>
      <c r="H160" s="16">
        <f ca="1">G160*(1+'Data Set'!$K$97/100)</f>
        <v>186.78901057052389</v>
      </c>
      <c r="I160" s="16">
        <f ca="1">H160*(1+'Data Set'!$K$97/100)</f>
        <v>207.28913625674159</v>
      </c>
      <c r="J160" s="16">
        <f ca="1">I160*(1+'Data Set'!$K$97/100)</f>
        <v>230.03915422445436</v>
      </c>
      <c r="K160" s="16">
        <f ca="1">J160*(1+'Data Set'!$K$97/100)</f>
        <v>255.28599053430261</v>
      </c>
      <c r="L160" s="16">
        <f ca="1">K160*(1+'Data Set'!$K$97/100)</f>
        <v>283.30367142408852</v>
      </c>
      <c r="AI160" s="12" t="s">
        <v>2</v>
      </c>
      <c r="AJ160" s="13">
        <v>10</v>
      </c>
      <c r="AK160" s="25">
        <f ca="1">1/($AJ160/100-AK$156/100)</f>
        <v>7.6923076923076916</v>
      </c>
      <c r="AL160" s="26">
        <f ca="1">1/($AJ160/100-AL$156/100)</f>
        <v>8.3333333333333321</v>
      </c>
      <c r="AM160" s="26">
        <f ca="1">1/($AJ160/100-AM$156/100)</f>
        <v>9.0909090909090917</v>
      </c>
      <c r="AN160" s="26">
        <f ca="1">1/($AJ160/100-AN$156/100)</f>
        <v>10</v>
      </c>
      <c r="AO160" s="26">
        <f ca="1">1/($AJ160/100-AO$156/100)</f>
        <v>11.111111111111109</v>
      </c>
      <c r="AP160" s="26">
        <f ca="1">1/($AJ160/100-AP$156/100)</f>
        <v>12.5</v>
      </c>
      <c r="AQ160" s="27">
        <f ca="1">1/($AJ160/100-AQ$156/100)</f>
        <v>14.285714285714285</v>
      </c>
    </row>
    <row r="161" spans="1:43" x14ac:dyDescent="0.2">
      <c r="B161" s="15">
        <f ca="1">E$86/B160</f>
        <v>6.0000000000000001E-3</v>
      </c>
      <c r="C161" s="15">
        <f ca="1">F$86/C160</f>
        <v>5.5147547302032236E-3</v>
      </c>
      <c r="D161" s="15">
        <f ca="1">G$86/D160</f>
        <v>5.0687532890498046E-3</v>
      </c>
      <c r="E161" s="15">
        <f ca="1">H$86/E160</f>
        <v>4.6588218628367591E-3</v>
      </c>
      <c r="F161" s="15">
        <f ca="1">I$86/F160</f>
        <v>4.2820433175422019E-3</v>
      </c>
      <c r="G161" s="15">
        <f ca="1">J$86/G160</f>
        <v>3.9357364400584927E-3</v>
      </c>
      <c r="H161" s="15">
        <f ca="1">K$86/H160</f>
        <v>3.6174368582742949E-3</v>
      </c>
      <c r="I161" s="15">
        <f ca="1">L$86/I160</f>
        <v>3.3248795042299419E-3</v>
      </c>
      <c r="J161" s="15">
        <f ca="1">M$86/J160</f>
        <v>3.055982495551304E-3</v>
      </c>
      <c r="K161" s="15">
        <f ca="1">N$86/K160</f>
        <v>2.8088323204599674E-3</v>
      </c>
      <c r="L161" s="15">
        <f ca="1">O$86/L160</f>
        <v>3.3747323149464714E-2</v>
      </c>
      <c r="AI161" s="12"/>
      <c r="AJ161" s="13">
        <v>12</v>
      </c>
      <c r="AK161" s="25">
        <f ca="1">1/($AJ161/100-AK$156/100)</f>
        <v>6.666666666666667</v>
      </c>
      <c r="AL161" s="26">
        <f ca="1">1/($AJ161/100-AL$156/100)</f>
        <v>7.1428571428571432</v>
      </c>
      <c r="AM161" s="26">
        <f ca="1">1/($AJ161/100-AM$156/100)</f>
        <v>7.6923076923076916</v>
      </c>
      <c r="AN161" s="26">
        <f ca="1">1/($AJ161/100-AN$156/100)</f>
        <v>8.3333333333333339</v>
      </c>
      <c r="AO161" s="26">
        <f ca="1">1/($AJ161/100-AO$156/100)</f>
        <v>9.0909090909090917</v>
      </c>
      <c r="AP161" s="26">
        <f ca="1">1/($AJ161/100-AP$156/100)</f>
        <v>10</v>
      </c>
      <c r="AQ161" s="27">
        <f ca="1">1/($AJ161/100-AQ$156/100)</f>
        <v>11.111111111111111</v>
      </c>
    </row>
    <row r="162" spans="1:43" x14ac:dyDescent="0.2">
      <c r="A162" t="s">
        <v>81</v>
      </c>
      <c r="B162" s="16">
        <v>100</v>
      </c>
      <c r="C162" s="16">
        <f ca="1">B162*(1+'Data Set'!$K$111/100)</f>
        <v>107.00884611645766</v>
      </c>
      <c r="D162" s="16">
        <f ca="1">C162*(1+'Data Set'!$K$111/100)</f>
        <v>114.50893147175717</v>
      </c>
      <c r="E162" s="16">
        <f ca="1">D162*(1+'Data Set'!$K$111/100)</f>
        <v>122.5346862682126</v>
      </c>
      <c r="F162" s="16">
        <f ca="1">E162*(1+'Data Set'!$K$111/100)</f>
        <v>131.12295386803581</v>
      </c>
      <c r="G162" s="16">
        <f ca="1">F162*(1+'Data Set'!$K$111/100)</f>
        <v>140.3131599280002</v>
      </c>
      <c r="H162" s="16">
        <f ca="1">G162*(1+'Data Set'!$K$111/100)</f>
        <v>150.14749338849288</v>
      </c>
      <c r="I162" s="16">
        <f ca="1">H162*(1+'Data Set'!$K$111/100)</f>
        <v>160.67110014781079</v>
      </c>
      <c r="J162" s="16">
        <f ca="1">I162*(1+'Data Set'!$K$111/100)</f>
        <v>171.93229031079045</v>
      </c>
      <c r="K162" s="16">
        <f ca="1">J162*(1+'Data Set'!$K$111/100)</f>
        <v>183.982759963175</v>
      </c>
      <c r="L162" s="16">
        <f ca="1">K162*(1+'Data Set'!$K$111/100)</f>
        <v>196.87782848980561</v>
      </c>
      <c r="AI162" s="12"/>
      <c r="AJ162" s="13">
        <v>14</v>
      </c>
      <c r="AK162" s="25">
        <f ca="1">1/($AJ162/100-AK$156/100)</f>
        <v>5.8823529411764701</v>
      </c>
      <c r="AL162" s="26">
        <f ca="1">1/($AJ162/100-AL$156/100)</f>
        <v>6.25</v>
      </c>
      <c r="AM162" s="26">
        <f ca="1">1/($AJ162/100-AM$156/100)</f>
        <v>6.6666666666666661</v>
      </c>
      <c r="AN162" s="26">
        <f ca="1">1/($AJ162/100-AN$156/100)</f>
        <v>7.1428571428571423</v>
      </c>
      <c r="AO162" s="26">
        <f ca="1">1/($AJ162/100-AO$156/100)</f>
        <v>7.6923076923076916</v>
      </c>
      <c r="AP162" s="26">
        <f ca="1">1/($AJ162/100-AP$156/100)</f>
        <v>8.3333333333333321</v>
      </c>
      <c r="AQ162" s="27">
        <f ca="1">1/($AJ162/100-AQ$156/100)</f>
        <v>9.0909090909090899</v>
      </c>
    </row>
    <row r="163" spans="1:43" x14ac:dyDescent="0.2">
      <c r="B163" s="15">
        <f ca="1">E$86/B162</f>
        <v>6.0000000000000001E-3</v>
      </c>
      <c r="C163" s="15">
        <f ca="1">F$86/C162</f>
        <v>5.7191533430232559E-3</v>
      </c>
      <c r="D163" s="15">
        <f ca="1">G$86/D162</f>
        <v>5.4514524935023474E-3</v>
      </c>
      <c r="E163" s="15">
        <f ca="1">H$86/E162</f>
        <v>5.1962821254244018E-3</v>
      </c>
      <c r="F163" s="15">
        <f ca="1">I$86/F162</f>
        <v>4.9530557148188253E-3</v>
      </c>
      <c r="G163" s="15">
        <f ca="1">J$86/G162</f>
        <v>4.7212141915977546E-3</v>
      </c>
      <c r="H163" s="15">
        <f ca="1">K$86/H162</f>
        <v>4.5002246545008569E-3</v>
      </c>
      <c r="I163" s="15">
        <f ca="1">L$86/I162</f>
        <v>4.2895791461907079E-3</v>
      </c>
      <c r="J163" s="15">
        <f ca="1">M$86/J162</f>
        <v>4.0887934856832378E-3</v>
      </c>
      <c r="K163" s="15">
        <f ca="1">N$86/K162</f>
        <v>3.8974061554295E-3</v>
      </c>
      <c r="L163" s="15">
        <f ca="1">O$86/L162</f>
        <v>4.8561793993342144E-2</v>
      </c>
      <c r="AI163" s="3"/>
      <c r="AJ163" s="14">
        <v>16</v>
      </c>
      <c r="AK163" s="28">
        <f ca="1">1/($AJ163/100-AK$156/100)</f>
        <v>5.2631578947368425</v>
      </c>
      <c r="AL163" s="29">
        <f ca="1">1/($AJ163/100-AL$156/100)</f>
        <v>5.5555555555555554</v>
      </c>
      <c r="AM163" s="29">
        <f ca="1">1/($AJ163/100-AM$156/100)</f>
        <v>5.8823529411764701</v>
      </c>
      <c r="AN163" s="29">
        <f ca="1">1/($AJ163/100-AN$156/100)</f>
        <v>6.25</v>
      </c>
      <c r="AO163" s="29">
        <f ca="1">1/($AJ163/100-AO$156/100)</f>
        <v>6.666666666666667</v>
      </c>
      <c r="AP163" s="29">
        <f ca="1">1/($AJ163/100-AP$156/100)</f>
        <v>7.1428571428571423</v>
      </c>
      <c r="AQ163" s="30">
        <f ca="1">1/($AJ163/100-AQ$156/100)</f>
        <v>7.6923076923076916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60</vt:i4>
      </vt:variant>
    </vt:vector>
  </HeadingPairs>
  <TitlesOfParts>
    <vt:vector size="68" baseType="lpstr">
      <vt:lpstr>Data Set</vt:lpstr>
      <vt:lpstr>DCF</vt:lpstr>
      <vt:lpstr>Formatted Chart 1</vt:lpstr>
      <vt:lpstr>Formatted Chart 2</vt:lpstr>
      <vt:lpstr>Formatted Chart 3</vt:lpstr>
      <vt:lpstr>Formatted Chart 4</vt:lpstr>
      <vt:lpstr>Formatted Chart 5</vt:lpstr>
      <vt:lpstr>Formatted Chart 6</vt:lpstr>
      <vt:lpstr>'Formatted Chart 3'!Capex</vt:lpstr>
      <vt:lpstr>'Formatted Chart 4'!Capex</vt:lpstr>
      <vt:lpstr>'Formatted Chart 5'!Capex</vt:lpstr>
      <vt:lpstr>'Formatted Chart 6'!Capex</vt:lpstr>
      <vt:lpstr>Capex</vt:lpstr>
      <vt:lpstr>'Formatted Chart 3'!EBITDA</vt:lpstr>
      <vt:lpstr>'Formatted Chart 4'!EBITDA</vt:lpstr>
      <vt:lpstr>'Formatted Chart 5'!EBITDA</vt:lpstr>
      <vt:lpstr>'Formatted Chart 6'!EBITDA</vt:lpstr>
      <vt:lpstr>EBITDA</vt:lpstr>
      <vt:lpstr>'Formatted Chart 3'!EBITDACAGR</vt:lpstr>
      <vt:lpstr>'Formatted Chart 4'!EBITDACAGR</vt:lpstr>
      <vt:lpstr>'Formatted Chart 5'!EBITDACAGR</vt:lpstr>
      <vt:lpstr>'Formatted Chart 6'!EBITDACAGR</vt:lpstr>
      <vt:lpstr>EBITDACAGR</vt:lpstr>
      <vt:lpstr>'Formatted Chart 3'!EBITDAGrowthCAGR</vt:lpstr>
      <vt:lpstr>'Formatted Chart 4'!EBITDAGrowthCAGR</vt:lpstr>
      <vt:lpstr>'Formatted Chart 5'!EBITDAGrowthCAGR</vt:lpstr>
      <vt:lpstr>'Formatted Chart 6'!EBITDAGrowthCAGR</vt:lpstr>
      <vt:lpstr>EBITDAGrowthCAGR</vt:lpstr>
      <vt:lpstr>'Formatted Chart 3'!EBITDAMultiple</vt:lpstr>
      <vt:lpstr>'Formatted Chart 4'!EBITDAMultiple</vt:lpstr>
      <vt:lpstr>'Formatted Chart 5'!EBITDAMultiple</vt:lpstr>
      <vt:lpstr>'Formatted Chart 6'!EBITDAMultiple</vt:lpstr>
      <vt:lpstr>EBITDAMultiple</vt:lpstr>
      <vt:lpstr>'Formatted Chart 3'!NetCash</vt:lpstr>
      <vt:lpstr>'Formatted Chart 4'!NetCash</vt:lpstr>
      <vt:lpstr>'Formatted Chart 5'!NetCash</vt:lpstr>
      <vt:lpstr>'Formatted Chart 6'!NetCash</vt:lpstr>
      <vt:lpstr>NetCash</vt:lpstr>
      <vt:lpstr>'Formatted Chart 3'!NetDebt</vt:lpstr>
      <vt:lpstr>'Formatted Chart 4'!NetDebt</vt:lpstr>
      <vt:lpstr>'Formatted Chart 5'!NetDebt</vt:lpstr>
      <vt:lpstr>'Formatted Chart 6'!NetDebt</vt:lpstr>
      <vt:lpstr>NetDebt</vt:lpstr>
      <vt:lpstr>'Formatted Chart 3'!NWC</vt:lpstr>
      <vt:lpstr>'Formatted Chart 4'!NWC</vt:lpstr>
      <vt:lpstr>'Formatted Chart 5'!NWC</vt:lpstr>
      <vt:lpstr>'Formatted Chart 6'!NWC</vt:lpstr>
      <vt:lpstr>NWC</vt:lpstr>
      <vt:lpstr>'Formatted Chart 3'!SharesOut</vt:lpstr>
      <vt:lpstr>'Formatted Chart 4'!SharesOut</vt:lpstr>
      <vt:lpstr>'Formatted Chart 5'!SharesOut</vt:lpstr>
      <vt:lpstr>'Formatted Chart 6'!SharesOut</vt:lpstr>
      <vt:lpstr>SharesOut</vt:lpstr>
      <vt:lpstr>'Formatted Chart 3'!TaxRate</vt:lpstr>
      <vt:lpstr>'Formatted Chart 4'!TaxRate</vt:lpstr>
      <vt:lpstr>'Formatted Chart 5'!TaxRate</vt:lpstr>
      <vt:lpstr>'Formatted Chart 6'!TaxRate</vt:lpstr>
      <vt:lpstr>TaxRate</vt:lpstr>
      <vt:lpstr>'Formatted Chart 3'!TerminalMultiple</vt:lpstr>
      <vt:lpstr>'Formatted Chart 4'!TerminalMultiple</vt:lpstr>
      <vt:lpstr>'Formatted Chart 5'!TerminalMultiple</vt:lpstr>
      <vt:lpstr>'Formatted Chart 6'!TerminalMultiple</vt:lpstr>
      <vt:lpstr>TerminalMultiple</vt:lpstr>
      <vt:lpstr>'Formatted Chart 3'!WACC</vt:lpstr>
      <vt:lpstr>'Formatted Chart 4'!WACC</vt:lpstr>
      <vt:lpstr>'Formatted Chart 5'!WACC</vt:lpstr>
      <vt:lpstr>'Formatted Chart 6'!WACC</vt:lpstr>
      <vt:lpstr>WACC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Dorr</dc:creator>
  <cp:lastModifiedBy>Benjamin Dorr</cp:lastModifiedBy>
  <dcterms:created xsi:type="dcterms:W3CDTF">2014-11-25T23:16:59Z</dcterms:created>
  <dcterms:modified xsi:type="dcterms:W3CDTF">2014-12-02T20:44:50Z</dcterms:modified>
</cp:coreProperties>
</file>